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BUMDesa\Laporan 2025\"/>
    </mc:Choice>
  </mc:AlternateContent>
  <xr:revisionPtr revIDLastSave="0" documentId="8_{1F3F28A1-C599-4911-8A88-A7B037856877}" xr6:coauthVersionLast="47" xr6:coauthVersionMax="47" xr10:uidLastSave="{00000000-0000-0000-0000-000000000000}"/>
  <bookViews>
    <workbookView xWindow="-120" yWindow="-120" windowWidth="20730" windowHeight="11040" tabRatio="723" activeTab="6" xr2:uid="{00000000-000D-0000-FFFF-FFFF00000000}"/>
  </bookViews>
  <sheets>
    <sheet name="NERACA" sheetId="134" r:id="rId1"/>
    <sheet name="RUGI LABA " sheetId="149" r:id="rId2"/>
    <sheet name="RL JAN-DES" sheetId="156" r:id="rId3"/>
    <sheet name="KASHAR" sheetId="138" r:id="rId4"/>
    <sheet name="MODUS" sheetId="153" r:id="rId5"/>
    <sheet name="MULTI" sheetId="141" r:id="rId6"/>
    <sheet name="REKAP" sheetId="137" r:id="rId7"/>
    <sheet name="BRILink" sheetId="150" r:id="rId8"/>
    <sheet name="INVEN" sheetId="147" r:id="rId9"/>
    <sheet name="BARJAS " sheetId="144" r:id="rId10"/>
    <sheet name="GAS" sheetId="151" r:id="rId11"/>
    <sheet name="BOR" sheetId="146" r:id="rId12"/>
    <sheet name="MOLEN" sheetId="154" r:id="rId13"/>
    <sheet name="BIAYA OPERASIONAL" sheetId="155" r:id="rId14"/>
    <sheet name="Gaji Pengawas" sheetId="157" r:id="rId15"/>
    <sheet name="Gaji Pegawai" sheetId="158" r:id="rId16"/>
    <sheet name="PESTISIDA tahap 1" sheetId="152" r:id="rId17"/>
    <sheet name="PESTISIDA (2)" sheetId="159" r:id="rId18"/>
    <sheet name="TAHAP 2" sheetId="161" r:id="rId19"/>
    <sheet name="PESTISIDA (3)" sheetId="160" r:id="rId20"/>
    <sheet name="Tahap ke 3" sheetId="162" r:id="rId21"/>
    <sheet name="Tahap ke 4" sheetId="163" r:id="rId22"/>
    <sheet name="TOKO BENGKEL" sheetId="165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</externalReferences>
  <definedNames>
    <definedName name="\X" localSheetId="22">#REF!</definedName>
    <definedName name="\X">#REF!</definedName>
    <definedName name="____________________MDE09">[1]Peralatan!$BO$187</definedName>
    <definedName name="____________________MDE10">[1]Peralatan!$BO$207</definedName>
    <definedName name="____________________MDE11">[1]Peralatan!$BO$227</definedName>
    <definedName name="____________________MDE25">[1]Peralatan!$BO$507</definedName>
    <definedName name="____________________ME09">[1]Peralatan!$BO$186</definedName>
    <definedName name="____________________ME10">[1]Peralatan!$BO$206</definedName>
    <definedName name="____________________ME11">[1]Peralatan!$BO$226</definedName>
    <definedName name="____________________ME25">[1]Peralatan!$BO$506</definedName>
    <definedName name="___________________MDE01">[1]Peralatan!$BO$27</definedName>
    <definedName name="___________________MDE02">[1]Peralatan!$BO$47</definedName>
    <definedName name="___________________MDE03">[1]Peralatan!$BO$67</definedName>
    <definedName name="___________________MDE04">[1]Peralatan!$BO$87</definedName>
    <definedName name="___________________MDE05">[1]Peralatan!$BO$107</definedName>
    <definedName name="___________________MDE06">[1]Peralatan!$BO$127</definedName>
    <definedName name="___________________MDE07">[1]Peralatan!$BO$147</definedName>
    <definedName name="___________________MDE08">[1]Peralatan!$BO$167</definedName>
    <definedName name="___________________MDE09">[1]Peralatan!$BO$187</definedName>
    <definedName name="___________________MDE10">[1]Peralatan!$BO$207</definedName>
    <definedName name="___________________MDE11">[1]Peralatan!$BO$227</definedName>
    <definedName name="___________________MDE13">[1]Peralatan!$BO$267</definedName>
    <definedName name="___________________MDE14">[1]Peralatan!$BO$287</definedName>
    <definedName name="___________________MDE15">[1]Peralatan!$BO$307</definedName>
    <definedName name="___________________MDE16">[1]Peralatan!$BO$327</definedName>
    <definedName name="___________________MDE17">[1]Peralatan!$BO$347</definedName>
    <definedName name="___________________MDE18">[1]Peralatan!$BO$367</definedName>
    <definedName name="___________________MDE19">[1]Peralatan!$BO$387</definedName>
    <definedName name="___________________MDE20">[1]Peralatan!$BO$407</definedName>
    <definedName name="___________________MDE21">[1]Peralatan!$BO$427</definedName>
    <definedName name="___________________MDE22">[1]Peralatan!$BO$447</definedName>
    <definedName name="___________________MDE23">[1]Peralatan!$BO$467</definedName>
    <definedName name="___________________MDE24">[1]Peralatan!$BO$487</definedName>
    <definedName name="___________________MDE25">[1]Peralatan!$BO$507</definedName>
    <definedName name="___________________MDE27">[1]Peralatan!$BO$547</definedName>
    <definedName name="___________________MDE28">[1]Peralatan!$BO$567</definedName>
    <definedName name="___________________MDE29">[1]Peralatan!$BO$587</definedName>
    <definedName name="___________________MDE30">[1]Peralatan!$BO$607</definedName>
    <definedName name="___________________MDE31">[1]Peralatan!$BO$627</definedName>
    <definedName name="___________________MDE32">[1]Peralatan!$BO$647</definedName>
    <definedName name="___________________MDE33">[1]Peralatan!$BO$667</definedName>
    <definedName name="___________________MDE34">[1]Peralatan!$BO$698</definedName>
    <definedName name="___________________ME01">[1]Peralatan!$BO$26</definedName>
    <definedName name="___________________ME02">[1]Peralatan!$BO$46</definedName>
    <definedName name="___________________ME03">[1]Peralatan!$BO$66</definedName>
    <definedName name="___________________ME04">[1]Peralatan!$BO$86</definedName>
    <definedName name="___________________ME05">[1]Peralatan!$BO$106</definedName>
    <definedName name="___________________ME06">[1]Peralatan!$BO$126</definedName>
    <definedName name="___________________ME07">[1]Peralatan!$BO$146</definedName>
    <definedName name="___________________ME08">[1]Peralatan!$BO$166</definedName>
    <definedName name="___________________ME09">[1]Peralatan!$BO$186</definedName>
    <definedName name="___________________ME10">[1]Peralatan!$BO$206</definedName>
    <definedName name="___________________ME11">[1]Peralatan!$BO$226</definedName>
    <definedName name="___________________ME13">[1]Peralatan!$BO$266</definedName>
    <definedName name="___________________ME14">[1]Peralatan!$BO$286</definedName>
    <definedName name="___________________ME15">[1]Peralatan!$BO$306</definedName>
    <definedName name="___________________ME16">[1]Peralatan!$BO$326</definedName>
    <definedName name="___________________ME17">[1]Peralatan!$BO$346</definedName>
    <definedName name="___________________ME18">[1]Peralatan!$BO$366</definedName>
    <definedName name="___________________ME19">[1]Peralatan!$BO$386</definedName>
    <definedName name="___________________ME20">[1]Peralatan!$BO$406</definedName>
    <definedName name="___________________ME21">[1]Peralatan!$BO$426</definedName>
    <definedName name="___________________ME22">[1]Peralatan!$BO$446</definedName>
    <definedName name="___________________ME23">[1]Peralatan!$BO$466</definedName>
    <definedName name="___________________ME24">[1]Peralatan!$BO$486</definedName>
    <definedName name="___________________ME25">[1]Peralatan!$BO$506</definedName>
    <definedName name="___________________ME27">[1]Peralatan!$BO$546</definedName>
    <definedName name="___________________ME28">[1]Peralatan!$BO$566</definedName>
    <definedName name="___________________ME29">[1]Peralatan!$BO$586</definedName>
    <definedName name="___________________ME30">[1]Peralatan!$BO$606</definedName>
    <definedName name="___________________ME31">[1]Peralatan!$BO$626</definedName>
    <definedName name="___________________ME32">[1]Peralatan!$BO$646</definedName>
    <definedName name="___________________ME33">[1]Peralatan!$BO$666</definedName>
    <definedName name="___________________ME34">[1]Peralatan!$BO$697</definedName>
    <definedName name="__________________MDE01">[1]Peralatan!$BO$27</definedName>
    <definedName name="__________________MDE02">[1]Peralatan!$BO$47</definedName>
    <definedName name="__________________MDE03">[1]Peralatan!$BO$67</definedName>
    <definedName name="__________________MDE04">[1]Peralatan!$BO$87</definedName>
    <definedName name="__________________MDE05">[1]Peralatan!$BO$107</definedName>
    <definedName name="__________________MDE06">[1]Peralatan!$BO$127</definedName>
    <definedName name="__________________MDE07">[1]Peralatan!$BO$147</definedName>
    <definedName name="__________________MDE08">[1]Peralatan!$BO$167</definedName>
    <definedName name="__________________MDE09">[1]Peralatan!$BO$187</definedName>
    <definedName name="__________________MDE10">[1]Peralatan!$BO$207</definedName>
    <definedName name="__________________MDE11">[1]Peralatan!$BO$227</definedName>
    <definedName name="__________________MDE12">[1]Peralatan!$BO$247</definedName>
    <definedName name="__________________MDE13">[1]Peralatan!$BO$267</definedName>
    <definedName name="__________________MDE14">[1]Peralatan!$BO$287</definedName>
    <definedName name="__________________MDE15">[1]Peralatan!$BO$307</definedName>
    <definedName name="__________________MDE16">[1]Peralatan!$BO$327</definedName>
    <definedName name="__________________MDE17">[1]Peralatan!$BO$347</definedName>
    <definedName name="__________________MDE18">[1]Peralatan!$BO$367</definedName>
    <definedName name="__________________MDE19">[1]Peralatan!$BO$387</definedName>
    <definedName name="__________________MDE20">[1]Peralatan!$BO$407</definedName>
    <definedName name="__________________MDE21">[1]Peralatan!$BO$427</definedName>
    <definedName name="__________________MDE22">[1]Peralatan!$BO$447</definedName>
    <definedName name="__________________MDE23">[1]Peralatan!$BO$467</definedName>
    <definedName name="__________________MDE24">[1]Peralatan!$BO$487</definedName>
    <definedName name="__________________MDE25">[1]Peralatan!$BO$507</definedName>
    <definedName name="__________________MDE26">[1]Peralatan!$BO$527</definedName>
    <definedName name="__________________MDE27">[1]Peralatan!$BO$547</definedName>
    <definedName name="__________________MDE28">[1]Peralatan!$BO$567</definedName>
    <definedName name="__________________MDE29">[1]Peralatan!$BO$587</definedName>
    <definedName name="__________________MDE30">[1]Peralatan!$BO$607</definedName>
    <definedName name="__________________MDE31">[1]Peralatan!$BO$627</definedName>
    <definedName name="__________________MDE32">[1]Peralatan!$BO$647</definedName>
    <definedName name="__________________MDE33">[1]Peralatan!$BO$667</definedName>
    <definedName name="__________________MDE34">[1]Peralatan!$BO$698</definedName>
    <definedName name="__________________ME01">[1]Peralatan!$BO$26</definedName>
    <definedName name="__________________ME02">[1]Peralatan!$BO$46</definedName>
    <definedName name="__________________ME03">[1]Peralatan!$BO$66</definedName>
    <definedName name="__________________ME04">[1]Peralatan!$BO$86</definedName>
    <definedName name="__________________ME05">[1]Peralatan!$BO$106</definedName>
    <definedName name="__________________ME06">[1]Peralatan!$BO$126</definedName>
    <definedName name="__________________ME07">[1]Peralatan!$BO$146</definedName>
    <definedName name="__________________ME08">[1]Peralatan!$BO$166</definedName>
    <definedName name="__________________ME09">[1]Peralatan!$BO$186</definedName>
    <definedName name="__________________ME10">[1]Peralatan!$BO$206</definedName>
    <definedName name="__________________ME11">[1]Peralatan!$BO$226</definedName>
    <definedName name="__________________ME12">[1]Peralatan!$BO$246</definedName>
    <definedName name="__________________ME13">[1]Peralatan!$BO$266</definedName>
    <definedName name="__________________ME14">[1]Peralatan!$BO$286</definedName>
    <definedName name="__________________ME15">[1]Peralatan!$BO$306</definedName>
    <definedName name="__________________ME16">[1]Peralatan!$BO$326</definedName>
    <definedName name="__________________ME17">[1]Peralatan!$BO$346</definedName>
    <definedName name="__________________ME18">[1]Peralatan!$BO$366</definedName>
    <definedName name="__________________ME19">[1]Peralatan!$BO$386</definedName>
    <definedName name="__________________ME20">[1]Peralatan!$BO$406</definedName>
    <definedName name="__________________ME21">[1]Peralatan!$BO$426</definedName>
    <definedName name="__________________ME22">[1]Peralatan!$BO$446</definedName>
    <definedName name="__________________ME23">[1]Peralatan!$BO$466</definedName>
    <definedName name="__________________ME24">[1]Peralatan!$BO$486</definedName>
    <definedName name="__________________ME25">[1]Peralatan!$BO$506</definedName>
    <definedName name="__________________ME26">[1]Peralatan!$BO$526</definedName>
    <definedName name="__________________ME27">[1]Peralatan!$BO$546</definedName>
    <definedName name="__________________ME28">[1]Peralatan!$BO$566</definedName>
    <definedName name="__________________ME29">[1]Peralatan!$BO$586</definedName>
    <definedName name="__________________ME30">[1]Peralatan!$BO$606</definedName>
    <definedName name="__________________ME31">[1]Peralatan!$BO$626</definedName>
    <definedName name="__________________ME32">[1]Peralatan!$BO$646</definedName>
    <definedName name="__________________ME33">[1]Peralatan!$BO$666</definedName>
    <definedName name="__________________ME34">[1]Peralatan!$BO$697</definedName>
    <definedName name="_________________MDE01">[1]Peralatan!$BO$27</definedName>
    <definedName name="_________________MDE02">[1]Peralatan!$BO$47</definedName>
    <definedName name="_________________MDE03">[1]Peralatan!$BO$67</definedName>
    <definedName name="_________________MDE04">[1]Peralatan!$BO$87</definedName>
    <definedName name="_________________MDE05">[1]Peralatan!$BO$107</definedName>
    <definedName name="_________________MDE06">[1]Peralatan!$BO$127</definedName>
    <definedName name="_________________MDE07">[1]Peralatan!$BO$147</definedName>
    <definedName name="_________________MDE08">[1]Peralatan!$BO$167</definedName>
    <definedName name="_________________MDE09">[1]Peralatan!$BO$187</definedName>
    <definedName name="_________________MDE10">[1]Peralatan!$BO$207</definedName>
    <definedName name="_________________MDE11">[1]Peralatan!$BO$227</definedName>
    <definedName name="_________________MDE12">[1]Peralatan!$BO$247</definedName>
    <definedName name="_________________MDE13">[1]Peralatan!$BO$267</definedName>
    <definedName name="_________________MDE14">[1]Peralatan!$BO$287</definedName>
    <definedName name="_________________MDE15">[1]Peralatan!$BO$307</definedName>
    <definedName name="_________________MDE16">[1]Peralatan!$BO$327</definedName>
    <definedName name="_________________MDE17">[1]Peralatan!$BO$347</definedName>
    <definedName name="_________________MDE18">[1]Peralatan!$BO$367</definedName>
    <definedName name="_________________MDE19">[1]Peralatan!$BO$387</definedName>
    <definedName name="_________________MDE20">[1]Peralatan!$BO$407</definedName>
    <definedName name="_________________MDE21">[1]Peralatan!$BO$427</definedName>
    <definedName name="_________________MDE22">[1]Peralatan!$BO$447</definedName>
    <definedName name="_________________MDE23">[1]Peralatan!$BO$467</definedName>
    <definedName name="_________________MDE24">[1]Peralatan!$BO$487</definedName>
    <definedName name="_________________MDE25">[1]Peralatan!$BO$507</definedName>
    <definedName name="_________________MDE26">[1]Peralatan!$BO$527</definedName>
    <definedName name="_________________MDE27">[1]Peralatan!$BO$547</definedName>
    <definedName name="_________________MDE28">[1]Peralatan!$BO$567</definedName>
    <definedName name="_________________MDE29">[1]Peralatan!$BO$587</definedName>
    <definedName name="_________________MDE30">[1]Peralatan!$BO$607</definedName>
    <definedName name="_________________MDE31">[1]Peralatan!$BO$627</definedName>
    <definedName name="_________________MDE32">[1]Peralatan!$BO$647</definedName>
    <definedName name="_________________MDE33">[1]Peralatan!$BO$667</definedName>
    <definedName name="_________________MDE34">[1]Peralatan!$BO$698</definedName>
    <definedName name="_________________ME01">[1]Peralatan!$BO$26</definedName>
    <definedName name="_________________ME02">[1]Peralatan!$BO$46</definedName>
    <definedName name="_________________ME03">[1]Peralatan!$BO$66</definedName>
    <definedName name="_________________ME04">[1]Peralatan!$BO$86</definedName>
    <definedName name="_________________ME05">[1]Peralatan!$BO$106</definedName>
    <definedName name="_________________ME06">[1]Peralatan!$BO$126</definedName>
    <definedName name="_________________ME07">[1]Peralatan!$BO$146</definedName>
    <definedName name="_________________ME08">[1]Peralatan!$BO$166</definedName>
    <definedName name="_________________ME09">[1]Peralatan!$BO$186</definedName>
    <definedName name="_________________ME10">[1]Peralatan!$BO$206</definedName>
    <definedName name="_________________ME11">[1]Peralatan!$BO$226</definedName>
    <definedName name="_________________ME12">[1]Peralatan!$BO$246</definedName>
    <definedName name="_________________ME13">[1]Peralatan!$BO$266</definedName>
    <definedName name="_________________ME14">[1]Peralatan!$BO$286</definedName>
    <definedName name="_________________ME15">[1]Peralatan!$BO$306</definedName>
    <definedName name="_________________ME16">[1]Peralatan!$BO$326</definedName>
    <definedName name="_________________ME17">[1]Peralatan!$BO$346</definedName>
    <definedName name="_________________ME18">[1]Peralatan!$BO$366</definedName>
    <definedName name="_________________ME19">[1]Peralatan!$BO$386</definedName>
    <definedName name="_________________ME20">[1]Peralatan!$BO$406</definedName>
    <definedName name="_________________ME21">[1]Peralatan!$BO$426</definedName>
    <definedName name="_________________ME22">[1]Peralatan!$BO$446</definedName>
    <definedName name="_________________ME23">[1]Peralatan!$BO$466</definedName>
    <definedName name="_________________ME24">[1]Peralatan!$BO$486</definedName>
    <definedName name="_________________ME25">[1]Peralatan!$BO$506</definedName>
    <definedName name="_________________ME26">[1]Peralatan!$BO$526</definedName>
    <definedName name="_________________ME27">[1]Peralatan!$BO$546</definedName>
    <definedName name="_________________ME28">[1]Peralatan!$BO$566</definedName>
    <definedName name="_________________ME29">[1]Peralatan!$BO$586</definedName>
    <definedName name="_________________ME30">[1]Peralatan!$BO$606</definedName>
    <definedName name="_________________ME31">[1]Peralatan!$BO$626</definedName>
    <definedName name="_________________ME32">[1]Peralatan!$BO$646</definedName>
    <definedName name="_________________ME33">[1]Peralatan!$BO$666</definedName>
    <definedName name="_________________ME34">[1]Peralatan!$BO$697</definedName>
    <definedName name="________________MDE01">[1]Peralatan!$BO$27</definedName>
    <definedName name="________________MDE02">[1]Peralatan!$BO$47</definedName>
    <definedName name="________________MDE03">[1]Peralatan!$BO$67</definedName>
    <definedName name="________________MDE04">[1]Peralatan!$BO$87</definedName>
    <definedName name="________________MDE05">[1]Peralatan!$BO$107</definedName>
    <definedName name="________________MDE06">[1]Peralatan!$BO$127</definedName>
    <definedName name="________________MDE07">[1]Peralatan!$BO$147</definedName>
    <definedName name="________________MDE08">[1]Peralatan!$BO$167</definedName>
    <definedName name="________________MDE09">[1]Peralatan!$BO$187</definedName>
    <definedName name="________________MDE10">[1]Peralatan!$BO$207</definedName>
    <definedName name="________________MDE11">[1]Peralatan!$BO$227</definedName>
    <definedName name="________________MDE12">[1]Peralatan!$BO$247</definedName>
    <definedName name="________________MDE13">[1]Peralatan!$BO$267</definedName>
    <definedName name="________________MDE14">[1]Peralatan!$BO$287</definedName>
    <definedName name="________________MDE15">[1]Peralatan!$BO$307</definedName>
    <definedName name="________________MDE16">[1]Peralatan!$BO$327</definedName>
    <definedName name="________________MDE17">[1]Peralatan!$BO$347</definedName>
    <definedName name="________________MDE18">[1]Peralatan!$BO$367</definedName>
    <definedName name="________________MDE19">[1]Peralatan!$BO$387</definedName>
    <definedName name="________________MDE20">[1]Peralatan!$BO$407</definedName>
    <definedName name="________________MDE21">[1]Peralatan!$BO$427</definedName>
    <definedName name="________________MDE22">[1]Peralatan!$BO$447</definedName>
    <definedName name="________________MDE23">[1]Peralatan!$BO$467</definedName>
    <definedName name="________________MDE24">[1]Peralatan!$BO$487</definedName>
    <definedName name="________________MDE25">[1]Peralatan!$BO$507</definedName>
    <definedName name="________________MDE26">[1]Peralatan!$BO$527</definedName>
    <definedName name="________________MDE27">[1]Peralatan!$BO$547</definedName>
    <definedName name="________________MDE28">[1]Peralatan!$BO$567</definedName>
    <definedName name="________________MDE29">[1]Peralatan!$BO$587</definedName>
    <definedName name="________________MDE30">[1]Peralatan!$BO$607</definedName>
    <definedName name="________________MDE31">[1]Peralatan!$BO$627</definedName>
    <definedName name="________________MDE32">[1]Peralatan!$BO$647</definedName>
    <definedName name="________________MDE33">[1]Peralatan!$BO$667</definedName>
    <definedName name="________________MDE34">[1]Peralatan!$BO$698</definedName>
    <definedName name="________________ME01">[1]Peralatan!$BO$26</definedName>
    <definedName name="________________ME02">[1]Peralatan!$BO$46</definedName>
    <definedName name="________________ME03">[1]Peralatan!$BO$66</definedName>
    <definedName name="________________ME04">[1]Peralatan!$BO$86</definedName>
    <definedName name="________________ME05">[1]Peralatan!$BO$106</definedName>
    <definedName name="________________ME06">[1]Peralatan!$BO$126</definedName>
    <definedName name="________________ME07">[1]Peralatan!$BO$146</definedName>
    <definedName name="________________ME08">[1]Peralatan!$BO$166</definedName>
    <definedName name="________________ME09">[1]Peralatan!$BO$186</definedName>
    <definedName name="________________ME10">[1]Peralatan!$BO$206</definedName>
    <definedName name="________________ME11">[1]Peralatan!$BO$226</definedName>
    <definedName name="________________ME12">[1]Peralatan!$BO$246</definedName>
    <definedName name="________________ME13">[1]Peralatan!$BO$266</definedName>
    <definedName name="________________ME14">[1]Peralatan!$BO$286</definedName>
    <definedName name="________________ME15">[1]Peralatan!$BO$306</definedName>
    <definedName name="________________ME16">[1]Peralatan!$BO$326</definedName>
    <definedName name="________________ME17">[1]Peralatan!$BO$346</definedName>
    <definedName name="________________ME18">[1]Peralatan!$BO$366</definedName>
    <definedName name="________________ME19">[1]Peralatan!$BO$386</definedName>
    <definedName name="________________ME20">[1]Peralatan!$BO$406</definedName>
    <definedName name="________________ME21">[1]Peralatan!$BO$426</definedName>
    <definedName name="________________ME22">[1]Peralatan!$BO$446</definedName>
    <definedName name="________________ME23">[1]Peralatan!$BO$466</definedName>
    <definedName name="________________ME24">[1]Peralatan!$BO$486</definedName>
    <definedName name="________________ME25">[1]Peralatan!$BO$506</definedName>
    <definedName name="________________ME26">[1]Peralatan!$BO$526</definedName>
    <definedName name="________________ME27">[1]Peralatan!$BO$546</definedName>
    <definedName name="________________ME28">[1]Peralatan!$BO$566</definedName>
    <definedName name="________________ME29">[1]Peralatan!$BO$586</definedName>
    <definedName name="________________ME30">[1]Peralatan!$BO$606</definedName>
    <definedName name="________________ME31">[1]Peralatan!$BO$626</definedName>
    <definedName name="________________ME32">[1]Peralatan!$BO$646</definedName>
    <definedName name="________________ME33">[1]Peralatan!$BO$666</definedName>
    <definedName name="________________ME34">[1]Peralatan!$BO$697</definedName>
    <definedName name="_______________MDE01">[1]Peralatan!$BO$27</definedName>
    <definedName name="_______________MDE02">[1]Peralatan!$BO$47</definedName>
    <definedName name="_______________MDE03">[1]Peralatan!$BO$67</definedName>
    <definedName name="_______________MDE04">[1]Peralatan!$BO$87</definedName>
    <definedName name="_______________MDE05">[1]Peralatan!$BO$107</definedName>
    <definedName name="_______________MDE06">[1]Peralatan!$BO$127</definedName>
    <definedName name="_______________MDE07">[1]Peralatan!$BO$147</definedName>
    <definedName name="_______________MDE08">[1]Peralatan!$BO$167</definedName>
    <definedName name="_______________MDE09">[1]Peralatan!$BO$187</definedName>
    <definedName name="_______________MDE10">[1]Peralatan!$BO$207</definedName>
    <definedName name="_______________MDE11">[1]Peralatan!$BO$227</definedName>
    <definedName name="_______________MDE12">[1]Peralatan!$BO$247</definedName>
    <definedName name="_______________MDE13">[1]Peralatan!$BO$267</definedName>
    <definedName name="_______________MDE14">[1]Peralatan!$BO$287</definedName>
    <definedName name="_______________MDE15">[1]Peralatan!$BO$307</definedName>
    <definedName name="_______________MDE16">[1]Peralatan!$BO$327</definedName>
    <definedName name="_______________MDE17">[1]Peralatan!$BO$347</definedName>
    <definedName name="_______________MDE18">[1]Peralatan!$BO$367</definedName>
    <definedName name="_______________MDE19">[1]Peralatan!$BO$387</definedName>
    <definedName name="_______________MDE20">[1]Peralatan!$BO$407</definedName>
    <definedName name="_______________MDE21">[1]Peralatan!$BO$427</definedName>
    <definedName name="_______________MDE22">[1]Peralatan!$BO$447</definedName>
    <definedName name="_______________MDE23">[1]Peralatan!$BO$467</definedName>
    <definedName name="_______________MDE24">[1]Peralatan!$BO$487</definedName>
    <definedName name="_______________MDE25">[1]Peralatan!$BO$507</definedName>
    <definedName name="_______________MDE26">[1]Peralatan!$BO$527</definedName>
    <definedName name="_______________MDE27">[1]Peralatan!$BO$547</definedName>
    <definedName name="_______________MDE28">[1]Peralatan!$BO$567</definedName>
    <definedName name="_______________MDE29">[1]Peralatan!$BO$587</definedName>
    <definedName name="_______________MDE30">[1]Peralatan!$BO$607</definedName>
    <definedName name="_______________MDE31">[1]Peralatan!$BO$627</definedName>
    <definedName name="_______________MDE32">[1]Peralatan!$BO$647</definedName>
    <definedName name="_______________MDE33">[1]Peralatan!$BO$667</definedName>
    <definedName name="_______________MDE34">[1]Peralatan!$BO$698</definedName>
    <definedName name="_______________ME01">[1]Peralatan!$BO$26</definedName>
    <definedName name="_______________ME02">[1]Peralatan!$BO$46</definedName>
    <definedName name="_______________ME03">[1]Peralatan!$BO$66</definedName>
    <definedName name="_______________ME04">[1]Peralatan!$BO$86</definedName>
    <definedName name="_______________ME05">[1]Peralatan!$BO$106</definedName>
    <definedName name="_______________ME06">[1]Peralatan!$BO$126</definedName>
    <definedName name="_______________ME07">[1]Peralatan!$BO$146</definedName>
    <definedName name="_______________ME08">[1]Peralatan!$BO$166</definedName>
    <definedName name="_______________ME09">[1]Peralatan!$BO$186</definedName>
    <definedName name="_______________ME10">[1]Peralatan!$BO$206</definedName>
    <definedName name="_______________ME11">[1]Peralatan!$BO$226</definedName>
    <definedName name="_______________ME12">[1]Peralatan!$BO$246</definedName>
    <definedName name="_______________ME13">[1]Peralatan!$BO$266</definedName>
    <definedName name="_______________ME14">[1]Peralatan!$BO$286</definedName>
    <definedName name="_______________ME15">[1]Peralatan!$BO$306</definedName>
    <definedName name="_______________ME16">[1]Peralatan!$BO$326</definedName>
    <definedName name="_______________ME17">[1]Peralatan!$BO$346</definedName>
    <definedName name="_______________ME18">[1]Peralatan!$BO$366</definedName>
    <definedName name="_______________ME19">[1]Peralatan!$BO$386</definedName>
    <definedName name="_______________ME20">[1]Peralatan!$BO$406</definedName>
    <definedName name="_______________ME21">[1]Peralatan!$BO$426</definedName>
    <definedName name="_______________ME22">[1]Peralatan!$BO$446</definedName>
    <definedName name="_______________ME23">[1]Peralatan!$BO$466</definedName>
    <definedName name="_______________ME24">[1]Peralatan!$BO$486</definedName>
    <definedName name="_______________ME25">[1]Peralatan!$BO$506</definedName>
    <definedName name="_______________ME26">[1]Peralatan!$BO$526</definedName>
    <definedName name="_______________ME27">[1]Peralatan!$BO$546</definedName>
    <definedName name="_______________ME28">[1]Peralatan!$BO$566</definedName>
    <definedName name="_______________ME29">[1]Peralatan!$BO$586</definedName>
    <definedName name="_______________ME30">[1]Peralatan!$BO$606</definedName>
    <definedName name="_______________ME31">[1]Peralatan!$BO$626</definedName>
    <definedName name="_______________ME32">[1]Peralatan!$BO$646</definedName>
    <definedName name="_______________ME33">[1]Peralatan!$BO$666</definedName>
    <definedName name="_______________ME34">[1]Peralatan!$BO$697</definedName>
    <definedName name="______________MDE01">[1]Peralatan!$BO$27</definedName>
    <definedName name="______________MDE02">[1]Peralatan!$BO$47</definedName>
    <definedName name="______________MDE03">[1]Peralatan!$BO$67</definedName>
    <definedName name="______________MDE04">[1]Peralatan!$BO$87</definedName>
    <definedName name="______________MDE05">[1]Peralatan!$BO$107</definedName>
    <definedName name="______________MDE06">[1]Peralatan!$BO$127</definedName>
    <definedName name="______________MDE07">[1]Peralatan!$BO$147</definedName>
    <definedName name="______________MDE08">[1]Peralatan!$BO$167</definedName>
    <definedName name="______________MDE09">[1]Peralatan!$BO$187</definedName>
    <definedName name="______________MDE10">[1]Peralatan!$BO$207</definedName>
    <definedName name="______________MDE11">[1]Peralatan!$BO$227</definedName>
    <definedName name="______________MDE12">[1]Peralatan!$BO$247</definedName>
    <definedName name="______________MDE13">[1]Peralatan!$BO$267</definedName>
    <definedName name="______________MDE14">[1]Peralatan!$BO$287</definedName>
    <definedName name="______________MDE15">[1]Peralatan!$BO$307</definedName>
    <definedName name="______________MDE16">[1]Peralatan!$BO$327</definedName>
    <definedName name="______________MDE17">[1]Peralatan!$BO$347</definedName>
    <definedName name="______________MDE18">[1]Peralatan!$BO$367</definedName>
    <definedName name="______________MDE19">[1]Peralatan!$BO$387</definedName>
    <definedName name="______________MDE20">[1]Peralatan!$BO$407</definedName>
    <definedName name="______________MDE21">[1]Peralatan!$BO$427</definedName>
    <definedName name="______________MDE22">[1]Peralatan!$BO$447</definedName>
    <definedName name="______________MDE23">[1]Peralatan!$BO$467</definedName>
    <definedName name="______________MDE24">[1]Peralatan!$BO$487</definedName>
    <definedName name="______________MDE25">[1]Peralatan!$BO$507</definedName>
    <definedName name="______________MDE26">[1]Peralatan!$BO$527</definedName>
    <definedName name="______________MDE27">[1]Peralatan!$BO$547</definedName>
    <definedName name="______________MDE28">[1]Peralatan!$BO$567</definedName>
    <definedName name="______________MDE29">[1]Peralatan!$BO$587</definedName>
    <definedName name="______________MDE30">[1]Peralatan!$BO$607</definedName>
    <definedName name="______________MDE31">[1]Peralatan!$BO$627</definedName>
    <definedName name="______________MDE32">[1]Peralatan!$BO$647</definedName>
    <definedName name="______________MDE33">[1]Peralatan!$BO$667</definedName>
    <definedName name="______________MDE34">[1]Peralatan!$BO$698</definedName>
    <definedName name="______________ME01">[1]Peralatan!$BO$26</definedName>
    <definedName name="______________ME02">[1]Peralatan!$BO$46</definedName>
    <definedName name="______________ME03">[1]Peralatan!$BO$66</definedName>
    <definedName name="______________ME04">[1]Peralatan!$BO$86</definedName>
    <definedName name="______________ME05">[1]Peralatan!$BO$106</definedName>
    <definedName name="______________ME06">[1]Peralatan!$BO$126</definedName>
    <definedName name="______________ME07">[1]Peralatan!$BO$146</definedName>
    <definedName name="______________ME08">[1]Peralatan!$BO$166</definedName>
    <definedName name="______________ME09">[1]Peralatan!$BO$186</definedName>
    <definedName name="______________ME10">[1]Peralatan!$BO$206</definedName>
    <definedName name="______________ME11">[1]Peralatan!$BO$226</definedName>
    <definedName name="______________ME12">[1]Peralatan!$BO$246</definedName>
    <definedName name="______________ME13">[1]Peralatan!$BO$266</definedName>
    <definedName name="______________ME14">[1]Peralatan!$BO$286</definedName>
    <definedName name="______________ME15">[1]Peralatan!$BO$306</definedName>
    <definedName name="______________ME16">[1]Peralatan!$BO$326</definedName>
    <definedName name="______________ME17">[1]Peralatan!$BO$346</definedName>
    <definedName name="______________ME18">[1]Peralatan!$BO$366</definedName>
    <definedName name="______________ME19">[1]Peralatan!$BO$386</definedName>
    <definedName name="______________ME20">[1]Peralatan!$BO$406</definedName>
    <definedName name="______________ME21">[1]Peralatan!$BO$426</definedName>
    <definedName name="______________ME22">[1]Peralatan!$BO$446</definedName>
    <definedName name="______________ME23">[1]Peralatan!$BO$466</definedName>
    <definedName name="______________ME24">[1]Peralatan!$BO$486</definedName>
    <definedName name="______________ME25">[1]Peralatan!$BO$506</definedName>
    <definedName name="______________ME26">[1]Peralatan!$BO$526</definedName>
    <definedName name="______________ME27">[1]Peralatan!$BO$546</definedName>
    <definedName name="______________ME28">[1]Peralatan!$BO$566</definedName>
    <definedName name="______________ME29">[1]Peralatan!$BO$586</definedName>
    <definedName name="______________ME30">[1]Peralatan!$BO$606</definedName>
    <definedName name="______________ME31">[1]Peralatan!$BO$626</definedName>
    <definedName name="______________ME32">[1]Peralatan!$BO$646</definedName>
    <definedName name="______________ME33">[1]Peralatan!$BO$666</definedName>
    <definedName name="______________ME34">[1]Peralatan!$BO$697</definedName>
    <definedName name="_____________MDE01">[1]Peralatan!$BO$27</definedName>
    <definedName name="_____________MDE02">[1]Peralatan!$BO$47</definedName>
    <definedName name="_____________MDE03">[1]Peralatan!$BO$67</definedName>
    <definedName name="_____________MDE04">[1]Peralatan!$BO$87</definedName>
    <definedName name="_____________MDE05">[1]Peralatan!$BO$107</definedName>
    <definedName name="_____________MDE06">[1]Peralatan!$BO$127</definedName>
    <definedName name="_____________MDE07">[1]Peralatan!$BO$147</definedName>
    <definedName name="_____________MDE08">[1]Peralatan!$BO$167</definedName>
    <definedName name="_____________MDE09">[2]Peralatan!$BO$187</definedName>
    <definedName name="_____________MDE10">[2]Peralatan!$BO$207</definedName>
    <definedName name="_____________MDE11">[2]Peralatan!$BO$227</definedName>
    <definedName name="_____________MDE12">[1]Peralatan!$BO$247</definedName>
    <definedName name="_____________MDE13">[1]Peralatan!$BO$267</definedName>
    <definedName name="_____________MDE14">[1]Peralatan!$BO$287</definedName>
    <definedName name="_____________MDE15">[1]Peralatan!$BO$307</definedName>
    <definedName name="_____________MDE16">[1]Peralatan!$BO$327</definedName>
    <definedName name="_____________MDE17">[1]Peralatan!$BO$347</definedName>
    <definedName name="_____________MDE18">[1]Peralatan!$BO$367</definedName>
    <definedName name="_____________MDE19">[1]Peralatan!$BO$387</definedName>
    <definedName name="_____________MDE20">[1]Peralatan!$BO$407</definedName>
    <definedName name="_____________MDE21">[1]Peralatan!$BO$427</definedName>
    <definedName name="_____________MDE22">[1]Peralatan!$BO$447</definedName>
    <definedName name="_____________MDE23">[1]Peralatan!$BO$467</definedName>
    <definedName name="_____________MDE24">[1]Peralatan!$BO$487</definedName>
    <definedName name="_____________MDE25">[2]Peralatan!$BO$507</definedName>
    <definedName name="_____________MDE26">[1]Peralatan!$BO$527</definedName>
    <definedName name="_____________MDE27">[1]Peralatan!$BO$547</definedName>
    <definedName name="_____________MDE28">[1]Peralatan!$BO$567</definedName>
    <definedName name="_____________MDE29">[1]Peralatan!$BO$587</definedName>
    <definedName name="_____________MDE30">[1]Peralatan!$BO$607</definedName>
    <definedName name="_____________MDE31">[1]Peralatan!$BO$627</definedName>
    <definedName name="_____________MDE32">[1]Peralatan!$BO$647</definedName>
    <definedName name="_____________MDE33">[1]Peralatan!$BO$667</definedName>
    <definedName name="_____________MDE34">[1]Peralatan!$BO$698</definedName>
    <definedName name="_____________ME01">[1]Peralatan!$BO$26</definedName>
    <definedName name="_____________ME02">[1]Peralatan!$BO$46</definedName>
    <definedName name="_____________ME03">[1]Peralatan!$BO$66</definedName>
    <definedName name="_____________ME04">[1]Peralatan!$BO$86</definedName>
    <definedName name="_____________ME05">[1]Peralatan!$BO$106</definedName>
    <definedName name="_____________ME06">[1]Peralatan!$BO$126</definedName>
    <definedName name="_____________ME07">[1]Peralatan!$BO$146</definedName>
    <definedName name="_____________ME08">[1]Peralatan!$BO$166</definedName>
    <definedName name="_____________ME09">[2]Peralatan!$BO$186</definedName>
    <definedName name="_____________ME10">[2]Peralatan!$BO$206</definedName>
    <definedName name="_____________ME11">[2]Peralatan!$BO$226</definedName>
    <definedName name="_____________ME12">[1]Peralatan!$BO$246</definedName>
    <definedName name="_____________ME13">[1]Peralatan!$BO$266</definedName>
    <definedName name="_____________ME14">[1]Peralatan!$BO$286</definedName>
    <definedName name="_____________ME15">[1]Peralatan!$BO$306</definedName>
    <definedName name="_____________ME16">[1]Peralatan!$BO$326</definedName>
    <definedName name="_____________ME17">[1]Peralatan!$BO$346</definedName>
    <definedName name="_____________ME18">[1]Peralatan!$BO$366</definedName>
    <definedName name="_____________ME19">[1]Peralatan!$BO$386</definedName>
    <definedName name="_____________ME20">[1]Peralatan!$BO$406</definedName>
    <definedName name="_____________ME21">[1]Peralatan!$BO$426</definedName>
    <definedName name="_____________ME22">[1]Peralatan!$BO$446</definedName>
    <definedName name="_____________ME23">[1]Peralatan!$BO$466</definedName>
    <definedName name="_____________ME24">[1]Peralatan!$BO$486</definedName>
    <definedName name="_____________ME25">[2]Peralatan!$BO$506</definedName>
    <definedName name="_____________ME26">[1]Peralatan!$BO$526</definedName>
    <definedName name="_____________ME27">[1]Peralatan!$BO$546</definedName>
    <definedName name="_____________ME28">[1]Peralatan!$BO$566</definedName>
    <definedName name="_____________ME29">[1]Peralatan!$BO$586</definedName>
    <definedName name="_____________ME30">[1]Peralatan!$BO$606</definedName>
    <definedName name="_____________ME31">[1]Peralatan!$BO$626</definedName>
    <definedName name="_____________ME32">[1]Peralatan!$BO$646</definedName>
    <definedName name="_____________ME33">[1]Peralatan!$BO$666</definedName>
    <definedName name="_____________ME34">[1]Peralatan!$BO$697</definedName>
    <definedName name="____________LLL01" localSheetId="22">#REF!</definedName>
    <definedName name="____________LLL01">#REF!</definedName>
    <definedName name="____________LLL02" localSheetId="22">#REF!</definedName>
    <definedName name="____________LLL02">#REF!</definedName>
    <definedName name="____________LLL03" localSheetId="22">#REF!</definedName>
    <definedName name="____________LLL03">#REF!</definedName>
    <definedName name="____________LLL04" localSheetId="22">#REF!</definedName>
    <definedName name="____________LLL04">#REF!</definedName>
    <definedName name="____________LLL05" localSheetId="22">#REF!</definedName>
    <definedName name="____________LLL05">#REF!</definedName>
    <definedName name="____________LLL06" localSheetId="22">#REF!</definedName>
    <definedName name="____________LLL06">#REF!</definedName>
    <definedName name="____________LLL07" localSheetId="22">#REF!</definedName>
    <definedName name="____________LLL07">#REF!</definedName>
    <definedName name="____________LLL08" localSheetId="22">#REF!</definedName>
    <definedName name="____________LLL08">#REF!</definedName>
    <definedName name="____________LLL09" localSheetId="22">#REF!</definedName>
    <definedName name="____________LLL09">#REF!</definedName>
    <definedName name="____________LLL10" localSheetId="22">#REF!</definedName>
    <definedName name="____________LLL10">#REF!</definedName>
    <definedName name="____________LLL11" localSheetId="22">#REF!</definedName>
    <definedName name="____________LLL11">#REF!</definedName>
    <definedName name="____________MDE01">[2]Peralatan!$BO$27</definedName>
    <definedName name="____________MDE02">[2]Peralatan!$BO$47</definedName>
    <definedName name="____________MDE03">[2]Peralatan!$BO$67</definedName>
    <definedName name="____________MDE04">[2]Peralatan!$BO$87</definedName>
    <definedName name="____________MDE05">[2]Peralatan!$BO$107</definedName>
    <definedName name="____________MDE06">[2]Peralatan!$BO$127</definedName>
    <definedName name="____________MDE07">[2]Peralatan!$BO$147</definedName>
    <definedName name="____________MDE08">[2]Peralatan!$BO$167</definedName>
    <definedName name="____________MDE09">[2]Peralatan!$BO$187</definedName>
    <definedName name="____________MDE10">[2]Peralatan!$BO$207</definedName>
    <definedName name="____________MDE11">[2]Peralatan!$BO$227</definedName>
    <definedName name="____________MDE12">[1]Peralatan!$BO$247</definedName>
    <definedName name="____________MDE13">[2]Peralatan!$BO$267</definedName>
    <definedName name="____________MDE14">[2]Peralatan!$BO$287</definedName>
    <definedName name="____________MDE15">[2]Peralatan!$BO$307</definedName>
    <definedName name="____________MDE16">[2]Peralatan!$BO$327</definedName>
    <definedName name="____________MDE17">[2]Peralatan!$BO$347</definedName>
    <definedName name="____________MDE18">[2]Peralatan!$BO$367</definedName>
    <definedName name="____________MDE19">[2]Peralatan!$BO$387</definedName>
    <definedName name="____________MDE20">[2]Peralatan!$BO$407</definedName>
    <definedName name="____________MDE21">[2]Peralatan!$BO$427</definedName>
    <definedName name="____________MDE22">[2]Peralatan!$BO$447</definedName>
    <definedName name="____________MDE23">[2]Peralatan!$BO$467</definedName>
    <definedName name="____________MDE24">[2]Peralatan!$BO$487</definedName>
    <definedName name="____________MDE25">[2]Peralatan!$BO$507</definedName>
    <definedName name="____________MDE26">[1]Peralatan!$BO$527</definedName>
    <definedName name="____________MDE27">[2]Peralatan!$BO$547</definedName>
    <definedName name="____________MDE28">[2]Peralatan!$BO$567</definedName>
    <definedName name="____________MDE29">[2]Peralatan!$BO$587</definedName>
    <definedName name="____________MDE30">[2]Peralatan!$BO$607</definedName>
    <definedName name="____________MDE31">[2]Peralatan!$BO$627</definedName>
    <definedName name="____________MDE32">[2]Peralatan!$BO$647</definedName>
    <definedName name="____________MDE33">[2]Peralatan!$BO$667</definedName>
    <definedName name="____________MDE34">[2]Peralatan!$BO$698</definedName>
    <definedName name="____________MDE35">'[1]Peralatan (2)'!$R$27</definedName>
    <definedName name="____________ME01">[2]Peralatan!$BO$26</definedName>
    <definedName name="____________ME02">[2]Peralatan!$BO$46</definedName>
    <definedName name="____________ME03">[2]Peralatan!$BO$66</definedName>
    <definedName name="____________ME04">[2]Peralatan!$BO$86</definedName>
    <definedName name="____________ME05">[2]Peralatan!$BO$106</definedName>
    <definedName name="____________ME06">[2]Peralatan!$BO$126</definedName>
    <definedName name="____________ME07">[2]Peralatan!$BO$146</definedName>
    <definedName name="____________ME08">[2]Peralatan!$BO$166</definedName>
    <definedName name="____________ME09">[2]Peralatan!$BO$186</definedName>
    <definedName name="____________ME10">[2]Peralatan!$BO$206</definedName>
    <definedName name="____________ME11">[2]Peralatan!$BO$226</definedName>
    <definedName name="____________ME12">[1]Peralatan!$BO$246</definedName>
    <definedName name="____________ME13">[2]Peralatan!$BO$266</definedName>
    <definedName name="____________ME14">[2]Peralatan!$BO$286</definedName>
    <definedName name="____________ME15">[2]Peralatan!$BO$306</definedName>
    <definedName name="____________ME16">[2]Peralatan!$BO$326</definedName>
    <definedName name="____________ME17">[2]Peralatan!$BO$346</definedName>
    <definedName name="____________ME18">[2]Peralatan!$BO$366</definedName>
    <definedName name="____________ME19">[2]Peralatan!$BO$386</definedName>
    <definedName name="____________ME20">[2]Peralatan!$BO$406</definedName>
    <definedName name="____________ME21">[2]Peralatan!$BO$426</definedName>
    <definedName name="____________ME22">[2]Peralatan!$BO$446</definedName>
    <definedName name="____________ME23">[2]Peralatan!$BO$466</definedName>
    <definedName name="____________ME24">[2]Peralatan!$BO$486</definedName>
    <definedName name="____________ME25">[2]Peralatan!$BO$506</definedName>
    <definedName name="____________ME26">[1]Peralatan!$BO$526</definedName>
    <definedName name="____________ME27">[2]Peralatan!$BO$546</definedName>
    <definedName name="____________ME28">[2]Peralatan!$BO$566</definedName>
    <definedName name="____________ME29">[2]Peralatan!$BO$586</definedName>
    <definedName name="____________ME30">[2]Peralatan!$BO$606</definedName>
    <definedName name="____________ME31">[2]Peralatan!$BO$626</definedName>
    <definedName name="____________ME32">[2]Peralatan!$BO$646</definedName>
    <definedName name="____________ME33">[2]Peralatan!$BO$666</definedName>
    <definedName name="____________ME34">[2]Peralatan!$BO$697</definedName>
    <definedName name="____________ME35">'[1]Peralatan (2)'!$R$26</definedName>
    <definedName name="____________MMM01" localSheetId="22">#REF!</definedName>
    <definedName name="____________MMM01">#REF!</definedName>
    <definedName name="____________MMM02" localSheetId="22">#REF!</definedName>
    <definedName name="____________MMM02">#REF!</definedName>
    <definedName name="____________MMM03" localSheetId="22">#REF!</definedName>
    <definedName name="____________MMM03">#REF!</definedName>
    <definedName name="____________MMM04" localSheetId="22">#REF!</definedName>
    <definedName name="____________MMM04">#REF!</definedName>
    <definedName name="____________MMM05" localSheetId="22">#REF!</definedName>
    <definedName name="____________MMM05">#REF!</definedName>
    <definedName name="____________MMM06" localSheetId="22">#REF!</definedName>
    <definedName name="____________MMM06">#REF!</definedName>
    <definedName name="____________MMM07" localSheetId="22">#REF!</definedName>
    <definedName name="____________MMM07">#REF!</definedName>
    <definedName name="____________MMM08" localSheetId="22">#REF!</definedName>
    <definedName name="____________MMM08">#REF!</definedName>
    <definedName name="____________MMM09" localSheetId="22">#REF!</definedName>
    <definedName name="____________MMM09">#REF!</definedName>
    <definedName name="____________MMM10" localSheetId="22">#REF!</definedName>
    <definedName name="____________MMM10">#REF!</definedName>
    <definedName name="____________MMM11" localSheetId="22">#REF!</definedName>
    <definedName name="____________MMM11">#REF!</definedName>
    <definedName name="____________MMM12" localSheetId="22">#REF!</definedName>
    <definedName name="____________MMM12">#REF!</definedName>
    <definedName name="____________MMM13" localSheetId="22">#REF!</definedName>
    <definedName name="____________MMM13">#REF!</definedName>
    <definedName name="____________MMM14" localSheetId="22">#REF!</definedName>
    <definedName name="____________MMM14">#REF!</definedName>
    <definedName name="____________MMM15" localSheetId="22">#REF!</definedName>
    <definedName name="____________MMM15">#REF!</definedName>
    <definedName name="____________MMM16" localSheetId="22">#REF!</definedName>
    <definedName name="____________MMM16">#REF!</definedName>
    <definedName name="____________MMM17" localSheetId="22">#REF!</definedName>
    <definedName name="____________MMM17">#REF!</definedName>
    <definedName name="____________MMM18" localSheetId="22">#REF!</definedName>
    <definedName name="____________MMM18">#REF!</definedName>
    <definedName name="____________MMM19" localSheetId="22">#REF!</definedName>
    <definedName name="____________MMM19">#REF!</definedName>
    <definedName name="____________MMM20" localSheetId="22">#REF!</definedName>
    <definedName name="____________MMM20">#REF!</definedName>
    <definedName name="____________MMM21" localSheetId="22">#REF!</definedName>
    <definedName name="____________MMM21">#REF!</definedName>
    <definedName name="____________MMM22" localSheetId="22">#REF!</definedName>
    <definedName name="____________MMM22">#REF!</definedName>
    <definedName name="____________MMM23" localSheetId="22">#REF!</definedName>
    <definedName name="____________MMM23">#REF!</definedName>
    <definedName name="____________MMM24" localSheetId="22">#REF!</definedName>
    <definedName name="____________MMM24">#REF!</definedName>
    <definedName name="____________MMM25" localSheetId="22">#REF!</definedName>
    <definedName name="____________MMM25">#REF!</definedName>
    <definedName name="____________MMM26" localSheetId="22">#REF!</definedName>
    <definedName name="____________MMM26">#REF!</definedName>
    <definedName name="____________MMM27" localSheetId="22">#REF!</definedName>
    <definedName name="____________MMM27">#REF!</definedName>
    <definedName name="____________MMM28" localSheetId="22">#REF!</definedName>
    <definedName name="____________MMM28">#REF!</definedName>
    <definedName name="____________MMM29" localSheetId="22">#REF!</definedName>
    <definedName name="____________MMM29">#REF!</definedName>
    <definedName name="____________MMM30" localSheetId="22">#REF!</definedName>
    <definedName name="____________MMM30">#REF!</definedName>
    <definedName name="____________MMM31" localSheetId="22">#REF!</definedName>
    <definedName name="____________MMM31">#REF!</definedName>
    <definedName name="____________MMM32" localSheetId="22">#REF!</definedName>
    <definedName name="____________MMM32">#REF!</definedName>
    <definedName name="____________MMM33" localSheetId="22">#REF!</definedName>
    <definedName name="____________MMM33">#REF!</definedName>
    <definedName name="____________MMM34" localSheetId="22">#REF!</definedName>
    <definedName name="____________MMM34">#REF!</definedName>
    <definedName name="____________MMM35" localSheetId="22">#REF!</definedName>
    <definedName name="____________MMM35">#REF!</definedName>
    <definedName name="____________MMM36" localSheetId="22">#REF!</definedName>
    <definedName name="____________MMM36">#REF!</definedName>
    <definedName name="____________MMM37" localSheetId="22">#REF!</definedName>
    <definedName name="____________MMM37">#REF!</definedName>
    <definedName name="____________MMM38" localSheetId="22">#REF!</definedName>
    <definedName name="____________MMM38">#REF!</definedName>
    <definedName name="____________MMM39" localSheetId="22">#REF!</definedName>
    <definedName name="____________MMM39">#REF!</definedName>
    <definedName name="____________MMM40" localSheetId="22">#REF!</definedName>
    <definedName name="____________MMM40">#REF!</definedName>
    <definedName name="____________MMM41" localSheetId="22">#REF!</definedName>
    <definedName name="____________MMM41">#REF!</definedName>
    <definedName name="____________MMM411" localSheetId="22">#REF!</definedName>
    <definedName name="____________MMM411">#REF!</definedName>
    <definedName name="____________MMM42" localSheetId="22">#REF!</definedName>
    <definedName name="____________MMM42">#REF!</definedName>
    <definedName name="____________MMM43" localSheetId="22">#REF!</definedName>
    <definedName name="____________MMM43">#REF!</definedName>
    <definedName name="____________MMM44" localSheetId="22">#REF!</definedName>
    <definedName name="____________MMM44">#REF!</definedName>
    <definedName name="____________MMM45" localSheetId="22">#REF!</definedName>
    <definedName name="____________MMM45">#REF!</definedName>
    <definedName name="____________MMM46" localSheetId="22">#REF!</definedName>
    <definedName name="____________MMM46">#REF!</definedName>
    <definedName name="____________MMM47" localSheetId="22">#REF!</definedName>
    <definedName name="____________MMM47">#REF!</definedName>
    <definedName name="____________MMM48" localSheetId="22">#REF!</definedName>
    <definedName name="____________MMM48">#REF!</definedName>
    <definedName name="____________MMM49" localSheetId="22">#REF!</definedName>
    <definedName name="____________MMM49">#REF!</definedName>
    <definedName name="____________MMM50" localSheetId="22">#REF!</definedName>
    <definedName name="____________MMM50">#REF!</definedName>
    <definedName name="____________MMM51" localSheetId="22">#REF!</definedName>
    <definedName name="____________MMM51">#REF!</definedName>
    <definedName name="____________MMM52" localSheetId="22">#REF!</definedName>
    <definedName name="____________MMM52">#REF!</definedName>
    <definedName name="____________MMM53" localSheetId="22">#REF!</definedName>
    <definedName name="____________MMM53">#REF!</definedName>
    <definedName name="____________MMM54" localSheetId="22">#REF!</definedName>
    <definedName name="____________MMM54">#REF!</definedName>
    <definedName name="___________LLL01" localSheetId="22">#REF!</definedName>
    <definedName name="___________LLL01">#REF!</definedName>
    <definedName name="___________LLL02" localSheetId="22">#REF!</definedName>
    <definedName name="___________LLL02">#REF!</definedName>
    <definedName name="___________LLL03" localSheetId="22">#REF!</definedName>
    <definedName name="___________LLL03">#REF!</definedName>
    <definedName name="___________LLL04" localSheetId="22">#REF!</definedName>
    <definedName name="___________LLL04">#REF!</definedName>
    <definedName name="___________LLL05" localSheetId="22">#REF!</definedName>
    <definedName name="___________LLL05">#REF!</definedName>
    <definedName name="___________LLL06" localSheetId="22">#REF!</definedName>
    <definedName name="___________LLL06">#REF!</definedName>
    <definedName name="___________LLL07" localSheetId="22">#REF!</definedName>
    <definedName name="___________LLL07">#REF!</definedName>
    <definedName name="___________LLL08" localSheetId="22">#REF!</definedName>
    <definedName name="___________LLL08">#REF!</definedName>
    <definedName name="___________LLL09" localSheetId="22">#REF!</definedName>
    <definedName name="___________LLL09">#REF!</definedName>
    <definedName name="___________LLL10" localSheetId="22">#REF!</definedName>
    <definedName name="___________LLL10">#REF!</definedName>
    <definedName name="___________LLL11" localSheetId="22">#REF!</definedName>
    <definedName name="___________LLL11">#REF!</definedName>
    <definedName name="___________MDE01">[2]Peralatan!$BO$27</definedName>
    <definedName name="___________MDE02">[2]Peralatan!$BO$47</definedName>
    <definedName name="___________MDE03">[2]Peralatan!$BO$67</definedName>
    <definedName name="___________MDE04">[2]Peralatan!$BO$87</definedName>
    <definedName name="___________MDE05">[2]Peralatan!$BO$107</definedName>
    <definedName name="___________MDE06">[2]Peralatan!$BO$127</definedName>
    <definedName name="___________MDE07">[2]Peralatan!$BO$147</definedName>
    <definedName name="___________MDE08">[2]Peralatan!$BO$167</definedName>
    <definedName name="___________MDE09">[2]Peralatan!$BO$187</definedName>
    <definedName name="___________MDE10">[2]Peralatan!$BO$207</definedName>
    <definedName name="___________MDE11">[2]Peralatan!$BO$227</definedName>
    <definedName name="___________MDE12">[2]Peralatan!$BO$247</definedName>
    <definedName name="___________MDE13">[2]Peralatan!$BO$267</definedName>
    <definedName name="___________MDE14">[2]Peralatan!$BO$287</definedName>
    <definedName name="___________MDE15">[2]Peralatan!$BO$307</definedName>
    <definedName name="___________MDE16">[2]Peralatan!$BO$327</definedName>
    <definedName name="___________MDE17">[2]Peralatan!$BO$347</definedName>
    <definedName name="___________MDE18">[2]Peralatan!$BO$367</definedName>
    <definedName name="___________MDE19">[2]Peralatan!$BO$387</definedName>
    <definedName name="___________MDE20">[2]Peralatan!$BO$407</definedName>
    <definedName name="___________MDE21">[2]Peralatan!$BO$427</definedName>
    <definedName name="___________MDE22">[2]Peralatan!$BO$447</definedName>
    <definedName name="___________MDE23">[2]Peralatan!$BO$467</definedName>
    <definedName name="___________MDE24">[2]Peralatan!$BO$487</definedName>
    <definedName name="___________MDE25">[2]Peralatan!$BO$507</definedName>
    <definedName name="___________MDE26">[2]Peralatan!$BO$527</definedName>
    <definedName name="___________MDE27">[2]Peralatan!$BO$547</definedName>
    <definedName name="___________MDE28">[2]Peralatan!$BO$567</definedName>
    <definedName name="___________MDE29">[2]Peralatan!$BO$587</definedName>
    <definedName name="___________MDE30">[2]Peralatan!$BO$607</definedName>
    <definedName name="___________MDE31">[2]Peralatan!$BO$627</definedName>
    <definedName name="___________MDE32">[2]Peralatan!$BO$647</definedName>
    <definedName name="___________MDE33">[2]Peralatan!$BO$667</definedName>
    <definedName name="___________MDE34">[2]Peralatan!$BO$698</definedName>
    <definedName name="___________MDE35">'[1]Peralatan (2)'!$R$27</definedName>
    <definedName name="___________ME01">[2]Peralatan!$BO$26</definedName>
    <definedName name="___________ME02">[2]Peralatan!$BO$46</definedName>
    <definedName name="___________ME03">[2]Peralatan!$BO$66</definedName>
    <definedName name="___________ME04">[2]Peralatan!$BO$86</definedName>
    <definedName name="___________ME05">[2]Peralatan!$BO$106</definedName>
    <definedName name="___________ME06">[2]Peralatan!$BO$126</definedName>
    <definedName name="___________ME07">[2]Peralatan!$BO$146</definedName>
    <definedName name="___________ME08">[2]Peralatan!$BO$166</definedName>
    <definedName name="___________ME09">[2]Peralatan!$BO$186</definedName>
    <definedName name="___________ME10">[2]Peralatan!$BO$206</definedName>
    <definedName name="___________ME11">[2]Peralatan!$BO$226</definedName>
    <definedName name="___________ME12">[2]Peralatan!$BO$246</definedName>
    <definedName name="___________ME13">[2]Peralatan!$BO$266</definedName>
    <definedName name="___________ME14">[2]Peralatan!$BO$286</definedName>
    <definedName name="___________ME15">[2]Peralatan!$BO$306</definedName>
    <definedName name="___________ME16">[2]Peralatan!$BO$326</definedName>
    <definedName name="___________ME17">[2]Peralatan!$BO$346</definedName>
    <definedName name="___________ME18">[2]Peralatan!$BO$366</definedName>
    <definedName name="___________ME19">[2]Peralatan!$BO$386</definedName>
    <definedName name="___________ME20">[2]Peralatan!$BO$406</definedName>
    <definedName name="___________ME21">[2]Peralatan!$BO$426</definedName>
    <definedName name="___________ME22">[2]Peralatan!$BO$446</definedName>
    <definedName name="___________ME23">[2]Peralatan!$BO$466</definedName>
    <definedName name="___________ME24">[2]Peralatan!$BO$486</definedName>
    <definedName name="___________ME25">[2]Peralatan!$BO$506</definedName>
    <definedName name="___________ME26">[2]Peralatan!$BO$526</definedName>
    <definedName name="___________ME27">[2]Peralatan!$BO$546</definedName>
    <definedName name="___________ME28">[2]Peralatan!$BO$566</definedName>
    <definedName name="___________ME29">[2]Peralatan!$BO$586</definedName>
    <definedName name="___________ME30">[2]Peralatan!$BO$606</definedName>
    <definedName name="___________ME31">[2]Peralatan!$BO$626</definedName>
    <definedName name="___________ME32">[2]Peralatan!$BO$646</definedName>
    <definedName name="___________ME33">[2]Peralatan!$BO$666</definedName>
    <definedName name="___________ME34">[2]Peralatan!$BO$697</definedName>
    <definedName name="___________ME35">'[1]Peralatan (2)'!$R$26</definedName>
    <definedName name="___________MMM01" localSheetId="22">#REF!</definedName>
    <definedName name="___________MMM01">#REF!</definedName>
    <definedName name="___________MMM02" localSheetId="22">#REF!</definedName>
    <definedName name="___________MMM02">#REF!</definedName>
    <definedName name="___________MMM03" localSheetId="22">#REF!</definedName>
    <definedName name="___________MMM03">#REF!</definedName>
    <definedName name="___________MMM04" localSheetId="22">#REF!</definedName>
    <definedName name="___________MMM04">#REF!</definedName>
    <definedName name="___________MMM05" localSheetId="22">#REF!</definedName>
    <definedName name="___________MMM05">#REF!</definedName>
    <definedName name="___________MMM06" localSheetId="22">#REF!</definedName>
    <definedName name="___________MMM06">#REF!</definedName>
    <definedName name="___________MMM07" localSheetId="22">#REF!</definedName>
    <definedName name="___________MMM07">#REF!</definedName>
    <definedName name="___________MMM08" localSheetId="22">#REF!</definedName>
    <definedName name="___________MMM08">#REF!</definedName>
    <definedName name="___________MMM09" localSheetId="22">#REF!</definedName>
    <definedName name="___________MMM09">#REF!</definedName>
    <definedName name="___________MMM10" localSheetId="22">#REF!</definedName>
    <definedName name="___________MMM10">#REF!</definedName>
    <definedName name="___________MMM11" localSheetId="22">#REF!</definedName>
    <definedName name="___________MMM11">#REF!</definedName>
    <definedName name="___________MMM12" localSheetId="22">#REF!</definedName>
    <definedName name="___________MMM12">#REF!</definedName>
    <definedName name="___________MMM13" localSheetId="22">#REF!</definedName>
    <definedName name="___________MMM13">#REF!</definedName>
    <definedName name="___________MMM14" localSheetId="22">#REF!</definedName>
    <definedName name="___________MMM14">#REF!</definedName>
    <definedName name="___________MMM15" localSheetId="22">#REF!</definedName>
    <definedName name="___________MMM15">#REF!</definedName>
    <definedName name="___________MMM16" localSheetId="22">#REF!</definedName>
    <definedName name="___________MMM16">#REF!</definedName>
    <definedName name="___________MMM17" localSheetId="22">#REF!</definedName>
    <definedName name="___________MMM17">#REF!</definedName>
    <definedName name="___________MMM18" localSheetId="22">#REF!</definedName>
    <definedName name="___________MMM18">#REF!</definedName>
    <definedName name="___________MMM19" localSheetId="22">#REF!</definedName>
    <definedName name="___________MMM19">#REF!</definedName>
    <definedName name="___________MMM20" localSheetId="22">#REF!</definedName>
    <definedName name="___________MMM20">#REF!</definedName>
    <definedName name="___________MMM21" localSheetId="22">#REF!</definedName>
    <definedName name="___________MMM21">#REF!</definedName>
    <definedName name="___________MMM22" localSheetId="22">#REF!</definedName>
    <definedName name="___________MMM22">#REF!</definedName>
    <definedName name="___________MMM23" localSheetId="22">#REF!</definedName>
    <definedName name="___________MMM23">#REF!</definedName>
    <definedName name="___________MMM24" localSheetId="22">#REF!</definedName>
    <definedName name="___________MMM24">#REF!</definedName>
    <definedName name="___________MMM25" localSheetId="22">#REF!</definedName>
    <definedName name="___________MMM25">#REF!</definedName>
    <definedName name="___________MMM26" localSheetId="22">#REF!</definedName>
    <definedName name="___________MMM26">#REF!</definedName>
    <definedName name="___________MMM27" localSheetId="22">#REF!</definedName>
    <definedName name="___________MMM27">#REF!</definedName>
    <definedName name="___________MMM28" localSheetId="22">#REF!</definedName>
    <definedName name="___________MMM28">#REF!</definedName>
    <definedName name="___________MMM29" localSheetId="22">#REF!</definedName>
    <definedName name="___________MMM29">#REF!</definedName>
    <definedName name="___________MMM30" localSheetId="22">#REF!</definedName>
    <definedName name="___________MMM30">#REF!</definedName>
    <definedName name="___________MMM31" localSheetId="22">#REF!</definedName>
    <definedName name="___________MMM31">#REF!</definedName>
    <definedName name="___________MMM32" localSheetId="22">#REF!</definedName>
    <definedName name="___________MMM32">#REF!</definedName>
    <definedName name="___________MMM33" localSheetId="22">#REF!</definedName>
    <definedName name="___________MMM33">#REF!</definedName>
    <definedName name="___________MMM34" localSheetId="22">#REF!</definedName>
    <definedName name="___________MMM34">#REF!</definedName>
    <definedName name="___________MMM35" localSheetId="22">#REF!</definedName>
    <definedName name="___________MMM35">#REF!</definedName>
    <definedName name="___________MMM36" localSheetId="22">#REF!</definedName>
    <definedName name="___________MMM36">#REF!</definedName>
    <definedName name="___________MMM37" localSheetId="22">#REF!</definedName>
    <definedName name="___________MMM37">#REF!</definedName>
    <definedName name="___________MMM38" localSheetId="22">#REF!</definedName>
    <definedName name="___________MMM38">#REF!</definedName>
    <definedName name="___________MMM39" localSheetId="22">#REF!</definedName>
    <definedName name="___________MMM39">#REF!</definedName>
    <definedName name="___________MMM40" localSheetId="22">#REF!</definedName>
    <definedName name="___________MMM40">#REF!</definedName>
    <definedName name="___________MMM41" localSheetId="22">#REF!</definedName>
    <definedName name="___________MMM41">#REF!</definedName>
    <definedName name="___________MMM411" localSheetId="22">#REF!</definedName>
    <definedName name="___________MMM411">#REF!</definedName>
    <definedName name="___________MMM42" localSheetId="22">#REF!</definedName>
    <definedName name="___________MMM42">#REF!</definedName>
    <definedName name="___________MMM43" localSheetId="22">#REF!</definedName>
    <definedName name="___________MMM43">#REF!</definedName>
    <definedName name="___________MMM44" localSheetId="22">#REF!</definedName>
    <definedName name="___________MMM44">#REF!</definedName>
    <definedName name="___________MMM45" localSheetId="22">#REF!</definedName>
    <definedName name="___________MMM45">#REF!</definedName>
    <definedName name="___________MMM46" localSheetId="22">#REF!</definedName>
    <definedName name="___________MMM46">#REF!</definedName>
    <definedName name="___________MMM47" localSheetId="22">#REF!</definedName>
    <definedName name="___________MMM47">#REF!</definedName>
    <definedName name="___________MMM48" localSheetId="22">#REF!</definedName>
    <definedName name="___________MMM48">#REF!</definedName>
    <definedName name="___________MMM49" localSheetId="22">#REF!</definedName>
    <definedName name="___________MMM49">#REF!</definedName>
    <definedName name="___________MMM50" localSheetId="22">#REF!</definedName>
    <definedName name="___________MMM50">#REF!</definedName>
    <definedName name="___________MMM51" localSheetId="22">#REF!</definedName>
    <definedName name="___________MMM51">#REF!</definedName>
    <definedName name="___________MMM52" localSheetId="22">#REF!</definedName>
    <definedName name="___________MMM52">#REF!</definedName>
    <definedName name="___________MMM53" localSheetId="22">#REF!</definedName>
    <definedName name="___________MMM53">#REF!</definedName>
    <definedName name="___________MMM54" localSheetId="22">#REF!</definedName>
    <definedName name="___________MMM54">#REF!</definedName>
    <definedName name="__________LLL01" localSheetId="22">#REF!</definedName>
    <definedName name="__________LLL01">#REF!</definedName>
    <definedName name="__________LLL02" localSheetId="22">#REF!</definedName>
    <definedName name="__________LLL02">#REF!</definedName>
    <definedName name="__________LLL03" localSheetId="22">#REF!</definedName>
    <definedName name="__________LLL03">#REF!</definedName>
    <definedName name="__________LLL04" localSheetId="22">#REF!</definedName>
    <definedName name="__________LLL04">#REF!</definedName>
    <definedName name="__________LLL05" localSheetId="22">#REF!</definedName>
    <definedName name="__________LLL05">#REF!</definedName>
    <definedName name="__________LLL06" localSheetId="22">#REF!</definedName>
    <definedName name="__________LLL06">#REF!</definedName>
    <definedName name="__________LLL07" localSheetId="22">#REF!</definedName>
    <definedName name="__________LLL07">#REF!</definedName>
    <definedName name="__________LLL08" localSheetId="22">#REF!</definedName>
    <definedName name="__________LLL08">#REF!</definedName>
    <definedName name="__________LLL09" localSheetId="22">#REF!</definedName>
    <definedName name="__________LLL09">#REF!</definedName>
    <definedName name="__________LLL10" localSheetId="22">#REF!</definedName>
    <definedName name="__________LLL10">#REF!</definedName>
    <definedName name="__________LLL11" localSheetId="22">#REF!</definedName>
    <definedName name="__________LLL11">#REF!</definedName>
    <definedName name="__________MDE01">[2]Peralatan!$BO$27</definedName>
    <definedName name="__________MDE02">[2]Peralatan!$BO$47</definedName>
    <definedName name="__________MDE03">[2]Peralatan!$BO$67</definedName>
    <definedName name="__________MDE04">[2]Peralatan!$BO$87</definedName>
    <definedName name="__________MDE05">[2]Peralatan!$BO$107</definedName>
    <definedName name="__________MDE06">[2]Peralatan!$BO$127</definedName>
    <definedName name="__________MDE07">[2]Peralatan!$BO$147</definedName>
    <definedName name="__________MDE08">[2]Peralatan!$BO$167</definedName>
    <definedName name="__________MDE09">[3]Peralatan!$BO$187</definedName>
    <definedName name="__________MDE10">[3]Peralatan!$BO$207</definedName>
    <definedName name="__________MDE11">[3]Peralatan!$BO$227</definedName>
    <definedName name="__________MDE12">[2]Peralatan!$BO$247</definedName>
    <definedName name="__________MDE13">[2]Peralatan!$BO$267</definedName>
    <definedName name="__________MDE14">[2]Peralatan!$BO$287</definedName>
    <definedName name="__________MDE15">[2]Peralatan!$BO$307</definedName>
    <definedName name="__________MDE16">[2]Peralatan!$BO$327</definedName>
    <definedName name="__________MDE17">[2]Peralatan!$BO$347</definedName>
    <definedName name="__________MDE18">[2]Peralatan!$BO$367</definedName>
    <definedName name="__________MDE19">[2]Peralatan!$BO$387</definedName>
    <definedName name="__________MDE20">[2]Peralatan!$BO$407</definedName>
    <definedName name="__________MDE21">[2]Peralatan!$BO$427</definedName>
    <definedName name="__________MDE22">[2]Peralatan!$BO$447</definedName>
    <definedName name="__________MDE23">[2]Peralatan!$BO$467</definedName>
    <definedName name="__________MDE24">[2]Peralatan!$BO$487</definedName>
    <definedName name="__________MDE25">[3]Peralatan!$BO$507</definedName>
    <definedName name="__________MDE26">[2]Peralatan!$BO$527</definedName>
    <definedName name="__________MDE27">[2]Peralatan!$BO$547</definedName>
    <definedName name="__________MDE28">[2]Peralatan!$BO$567</definedName>
    <definedName name="__________MDE29">[2]Peralatan!$BO$587</definedName>
    <definedName name="__________MDE30">[2]Peralatan!$BO$607</definedName>
    <definedName name="__________MDE31">[2]Peralatan!$BO$627</definedName>
    <definedName name="__________MDE32">[2]Peralatan!$BO$647</definedName>
    <definedName name="__________MDE33">[2]Peralatan!$BO$667</definedName>
    <definedName name="__________MDE34">[2]Peralatan!$BO$698</definedName>
    <definedName name="__________MDE35">'[1]Peralatan (2)'!$R$27</definedName>
    <definedName name="__________ME01">[2]Peralatan!$BO$26</definedName>
    <definedName name="__________ME02">[2]Peralatan!$BO$46</definedName>
    <definedName name="__________ME03">[2]Peralatan!$BO$66</definedName>
    <definedName name="__________ME04">[2]Peralatan!$BO$86</definedName>
    <definedName name="__________ME05">[2]Peralatan!$BO$106</definedName>
    <definedName name="__________ME06">[2]Peralatan!$BO$126</definedName>
    <definedName name="__________ME07">[2]Peralatan!$BO$146</definedName>
    <definedName name="__________ME08">[2]Peralatan!$BO$166</definedName>
    <definedName name="__________ME09">[3]Peralatan!$BO$186</definedName>
    <definedName name="__________ME10">[3]Peralatan!$BO$206</definedName>
    <definedName name="__________ME11">[3]Peralatan!$BO$226</definedName>
    <definedName name="__________ME12">[2]Peralatan!$BO$246</definedName>
    <definedName name="__________ME13">[2]Peralatan!$BO$266</definedName>
    <definedName name="__________ME14">[2]Peralatan!$BO$286</definedName>
    <definedName name="__________ME15">[2]Peralatan!$BO$306</definedName>
    <definedName name="__________ME16">[2]Peralatan!$BO$326</definedName>
    <definedName name="__________ME17">[2]Peralatan!$BO$346</definedName>
    <definedName name="__________ME18">[2]Peralatan!$BO$366</definedName>
    <definedName name="__________ME19">[2]Peralatan!$BO$386</definedName>
    <definedName name="__________ME20">[2]Peralatan!$BO$406</definedName>
    <definedName name="__________ME21">[2]Peralatan!$BO$426</definedName>
    <definedName name="__________ME22">[2]Peralatan!$BO$446</definedName>
    <definedName name="__________ME23">[2]Peralatan!$BO$466</definedName>
    <definedName name="__________ME24">[2]Peralatan!$BO$486</definedName>
    <definedName name="__________ME25">[3]Peralatan!$BO$506</definedName>
    <definedName name="__________ME26">[2]Peralatan!$BO$526</definedName>
    <definedName name="__________ME27">[2]Peralatan!$BO$546</definedName>
    <definedName name="__________ME28">[2]Peralatan!$BO$566</definedName>
    <definedName name="__________ME29">[2]Peralatan!$BO$586</definedName>
    <definedName name="__________ME30">[2]Peralatan!$BO$606</definedName>
    <definedName name="__________ME31">[2]Peralatan!$BO$626</definedName>
    <definedName name="__________ME32">[2]Peralatan!$BO$646</definedName>
    <definedName name="__________ME33">[2]Peralatan!$BO$666</definedName>
    <definedName name="__________ME34">[2]Peralatan!$BO$697</definedName>
    <definedName name="__________ME35">'[1]Peralatan (2)'!$R$26</definedName>
    <definedName name="__________MMM01" localSheetId="22">#REF!</definedName>
    <definedName name="__________MMM01">#REF!</definedName>
    <definedName name="__________MMM02" localSheetId="22">#REF!</definedName>
    <definedName name="__________MMM02">#REF!</definedName>
    <definedName name="__________MMM03" localSheetId="22">#REF!</definedName>
    <definedName name="__________MMM03">#REF!</definedName>
    <definedName name="__________MMM04" localSheetId="22">#REF!</definedName>
    <definedName name="__________MMM04">#REF!</definedName>
    <definedName name="__________MMM05" localSheetId="22">#REF!</definedName>
    <definedName name="__________MMM05">#REF!</definedName>
    <definedName name="__________MMM06" localSheetId="22">#REF!</definedName>
    <definedName name="__________MMM06">#REF!</definedName>
    <definedName name="__________MMM07" localSheetId="22">#REF!</definedName>
    <definedName name="__________MMM07">#REF!</definedName>
    <definedName name="__________MMM08" localSheetId="22">#REF!</definedName>
    <definedName name="__________MMM08">#REF!</definedName>
    <definedName name="__________MMM09" localSheetId="22">#REF!</definedName>
    <definedName name="__________MMM09">#REF!</definedName>
    <definedName name="__________MMM10" localSheetId="22">#REF!</definedName>
    <definedName name="__________MMM10">#REF!</definedName>
    <definedName name="__________MMM11" localSheetId="22">#REF!</definedName>
    <definedName name="__________MMM11">#REF!</definedName>
    <definedName name="__________MMM12" localSheetId="22">#REF!</definedName>
    <definedName name="__________MMM12">#REF!</definedName>
    <definedName name="__________MMM13" localSheetId="22">#REF!</definedName>
    <definedName name="__________MMM13">#REF!</definedName>
    <definedName name="__________MMM14" localSheetId="22">#REF!</definedName>
    <definedName name="__________MMM14">#REF!</definedName>
    <definedName name="__________MMM15" localSheetId="22">#REF!</definedName>
    <definedName name="__________MMM15">#REF!</definedName>
    <definedName name="__________MMM16" localSheetId="22">#REF!</definedName>
    <definedName name="__________MMM16">#REF!</definedName>
    <definedName name="__________MMM17" localSheetId="22">#REF!</definedName>
    <definedName name="__________MMM17">#REF!</definedName>
    <definedName name="__________MMM18" localSheetId="22">#REF!</definedName>
    <definedName name="__________MMM18">#REF!</definedName>
    <definedName name="__________MMM19" localSheetId="22">#REF!</definedName>
    <definedName name="__________MMM19">#REF!</definedName>
    <definedName name="__________MMM20" localSheetId="22">#REF!</definedName>
    <definedName name="__________MMM20">#REF!</definedName>
    <definedName name="__________MMM21" localSheetId="22">#REF!</definedName>
    <definedName name="__________MMM21">#REF!</definedName>
    <definedName name="__________MMM22" localSheetId="22">#REF!</definedName>
    <definedName name="__________MMM22">#REF!</definedName>
    <definedName name="__________MMM23" localSheetId="22">#REF!</definedName>
    <definedName name="__________MMM23">#REF!</definedName>
    <definedName name="__________MMM24" localSheetId="22">#REF!</definedName>
    <definedName name="__________MMM24">#REF!</definedName>
    <definedName name="__________MMM25" localSheetId="22">#REF!</definedName>
    <definedName name="__________MMM25">#REF!</definedName>
    <definedName name="__________MMM26" localSheetId="22">#REF!</definedName>
    <definedName name="__________MMM26">#REF!</definedName>
    <definedName name="__________MMM27" localSheetId="22">#REF!</definedName>
    <definedName name="__________MMM27">#REF!</definedName>
    <definedName name="__________MMM28" localSheetId="22">#REF!</definedName>
    <definedName name="__________MMM28">#REF!</definedName>
    <definedName name="__________MMM29" localSheetId="22">#REF!</definedName>
    <definedName name="__________MMM29">#REF!</definedName>
    <definedName name="__________MMM30" localSheetId="22">#REF!</definedName>
    <definedName name="__________MMM30">#REF!</definedName>
    <definedName name="__________MMM31" localSheetId="22">#REF!</definedName>
    <definedName name="__________MMM31">#REF!</definedName>
    <definedName name="__________MMM32" localSheetId="22">#REF!</definedName>
    <definedName name="__________MMM32">#REF!</definedName>
    <definedName name="__________MMM33" localSheetId="22">#REF!</definedName>
    <definedName name="__________MMM33">#REF!</definedName>
    <definedName name="__________MMM34" localSheetId="22">#REF!</definedName>
    <definedName name="__________MMM34">#REF!</definedName>
    <definedName name="__________MMM35" localSheetId="22">#REF!</definedName>
    <definedName name="__________MMM35">#REF!</definedName>
    <definedName name="__________MMM36" localSheetId="22">#REF!</definedName>
    <definedName name="__________MMM36">#REF!</definedName>
    <definedName name="__________MMM37" localSheetId="22">#REF!</definedName>
    <definedName name="__________MMM37">#REF!</definedName>
    <definedName name="__________MMM38" localSheetId="22">#REF!</definedName>
    <definedName name="__________MMM38">#REF!</definedName>
    <definedName name="__________MMM39" localSheetId="22">#REF!</definedName>
    <definedName name="__________MMM39">#REF!</definedName>
    <definedName name="__________MMM40" localSheetId="22">#REF!</definedName>
    <definedName name="__________MMM40">#REF!</definedName>
    <definedName name="__________MMM41" localSheetId="22">#REF!</definedName>
    <definedName name="__________MMM41">#REF!</definedName>
    <definedName name="__________MMM411" localSheetId="22">#REF!</definedName>
    <definedName name="__________MMM411">#REF!</definedName>
    <definedName name="__________MMM42" localSheetId="22">#REF!</definedName>
    <definedName name="__________MMM42">#REF!</definedName>
    <definedName name="__________MMM43" localSheetId="22">#REF!</definedName>
    <definedName name="__________MMM43">#REF!</definedName>
    <definedName name="__________MMM44" localSheetId="22">#REF!</definedName>
    <definedName name="__________MMM44">#REF!</definedName>
    <definedName name="__________MMM45" localSheetId="22">#REF!</definedName>
    <definedName name="__________MMM45">#REF!</definedName>
    <definedName name="__________MMM46" localSheetId="22">#REF!</definedName>
    <definedName name="__________MMM46">#REF!</definedName>
    <definedName name="__________MMM47" localSheetId="22">#REF!</definedName>
    <definedName name="__________MMM47">#REF!</definedName>
    <definedName name="__________MMM48" localSheetId="22">#REF!</definedName>
    <definedName name="__________MMM48">#REF!</definedName>
    <definedName name="__________MMM49" localSheetId="22">#REF!</definedName>
    <definedName name="__________MMM49">#REF!</definedName>
    <definedName name="__________MMM50" localSheetId="22">#REF!</definedName>
    <definedName name="__________MMM50">#REF!</definedName>
    <definedName name="__________MMM51" localSheetId="22">#REF!</definedName>
    <definedName name="__________MMM51">#REF!</definedName>
    <definedName name="__________MMM52" localSheetId="22">#REF!</definedName>
    <definedName name="__________MMM52">#REF!</definedName>
    <definedName name="__________MMM53" localSheetId="22">#REF!</definedName>
    <definedName name="__________MMM53">#REF!</definedName>
    <definedName name="__________MMM54" localSheetId="22">#REF!</definedName>
    <definedName name="__________MMM54">#REF!</definedName>
    <definedName name="_________LLL01" localSheetId="22">#REF!</definedName>
    <definedName name="_________LLL01">#REF!</definedName>
    <definedName name="_________LLL02" localSheetId="22">#REF!</definedName>
    <definedName name="_________LLL02">#REF!</definedName>
    <definedName name="_________LLL03" localSheetId="22">#REF!</definedName>
    <definedName name="_________LLL03">#REF!</definedName>
    <definedName name="_________LLL04" localSheetId="22">#REF!</definedName>
    <definedName name="_________LLL04">#REF!</definedName>
    <definedName name="_________LLL05" localSheetId="22">#REF!</definedName>
    <definedName name="_________LLL05">#REF!</definedName>
    <definedName name="_________LLL06" localSheetId="22">#REF!</definedName>
    <definedName name="_________LLL06">#REF!</definedName>
    <definedName name="_________LLL07" localSheetId="22">#REF!</definedName>
    <definedName name="_________LLL07">#REF!</definedName>
    <definedName name="_________LLL08" localSheetId="22">#REF!</definedName>
    <definedName name="_________LLL08">#REF!</definedName>
    <definedName name="_________LLL09" localSheetId="22">#REF!</definedName>
    <definedName name="_________LLL09">#REF!</definedName>
    <definedName name="_________LLL10" localSheetId="22">#REF!</definedName>
    <definedName name="_________LLL10">#REF!</definedName>
    <definedName name="_________LLL11" localSheetId="22">#REF!</definedName>
    <definedName name="_________LLL11">#REF!</definedName>
    <definedName name="_________MDE01">[2]Peralatan!$BO$27</definedName>
    <definedName name="_________MDE02">[2]Peralatan!$BO$47</definedName>
    <definedName name="_________MDE03">[2]Peralatan!$BO$67</definedName>
    <definedName name="_________MDE04">[2]Peralatan!$BO$87</definedName>
    <definedName name="_________MDE05">[2]Peralatan!$BO$107</definedName>
    <definedName name="_________MDE06">[2]Peralatan!$BO$127</definedName>
    <definedName name="_________MDE07">[2]Peralatan!$BO$147</definedName>
    <definedName name="_________MDE08">[2]Peralatan!$BO$167</definedName>
    <definedName name="_________MDE09">'[4]AN. ALAT'!#REF!</definedName>
    <definedName name="_________MDE10">'[4]AN. ALAT'!#REF!</definedName>
    <definedName name="_________MDE11">'[4]AN. ALAT'!#REF!</definedName>
    <definedName name="_________MDE12">[2]Peralatan!$BO$247</definedName>
    <definedName name="_________MDE13">[2]Peralatan!$BO$267</definedName>
    <definedName name="_________MDE14">[2]Peralatan!$BO$287</definedName>
    <definedName name="_________MDE15">[2]Peralatan!$BO$307</definedName>
    <definedName name="_________MDE16">[2]Peralatan!$BO$327</definedName>
    <definedName name="_________MDE17">[2]Peralatan!$BO$347</definedName>
    <definedName name="_________MDE18">[2]Peralatan!$BO$367</definedName>
    <definedName name="_________MDE19">[2]Peralatan!$BO$387</definedName>
    <definedName name="_________MDE20">[2]Peralatan!$BO$407</definedName>
    <definedName name="_________MDE21">[2]Peralatan!$BO$427</definedName>
    <definedName name="_________MDE22">[2]Peralatan!$BO$447</definedName>
    <definedName name="_________MDE23">[2]Peralatan!$BO$467</definedName>
    <definedName name="_________MDE24">[2]Peralatan!$BO$487</definedName>
    <definedName name="_________MDE25">'[4]AN. ALAT'!#REF!</definedName>
    <definedName name="_________MDE26">[2]Peralatan!$BO$527</definedName>
    <definedName name="_________MDE27">[2]Peralatan!$BO$547</definedName>
    <definedName name="_________MDE28">[2]Peralatan!$BO$567</definedName>
    <definedName name="_________MDE29">[2]Peralatan!$BO$587</definedName>
    <definedName name="_________MDE30">[2]Peralatan!$BO$607</definedName>
    <definedName name="_________MDE31">[2]Peralatan!$BO$627</definedName>
    <definedName name="_________MDE32">[2]Peralatan!$BO$647</definedName>
    <definedName name="_________MDE33">[2]Peralatan!$BO$667</definedName>
    <definedName name="_________MDE34">[2]Peralatan!$BO$698</definedName>
    <definedName name="_________MDE35">'[1]Peralatan (2)'!$R$27</definedName>
    <definedName name="_________ME01">[2]Peralatan!$BO$26</definedName>
    <definedName name="_________ME02">[2]Peralatan!$BO$46</definedName>
    <definedName name="_________ME03">[2]Peralatan!$BO$66</definedName>
    <definedName name="_________ME04">[2]Peralatan!$BO$86</definedName>
    <definedName name="_________ME05">[2]Peralatan!$BO$106</definedName>
    <definedName name="_________ME06">[2]Peralatan!$BO$126</definedName>
    <definedName name="_________ME07">[2]Peralatan!$BO$146</definedName>
    <definedName name="_________ME08">[2]Peralatan!$BO$166</definedName>
    <definedName name="_________ME09">'[4]AN. ALAT'!#REF!</definedName>
    <definedName name="_________ME10">'[4]AN. ALAT'!#REF!</definedName>
    <definedName name="_________ME11">'[4]AN. ALAT'!#REF!</definedName>
    <definedName name="_________ME12">[2]Peralatan!$BO$246</definedName>
    <definedName name="_________ME13">[2]Peralatan!$BO$266</definedName>
    <definedName name="_________ME14">[2]Peralatan!$BO$286</definedName>
    <definedName name="_________ME15">[2]Peralatan!$BO$306</definedName>
    <definedName name="_________ME16">[2]Peralatan!$BO$326</definedName>
    <definedName name="_________ME17">[2]Peralatan!$BO$346</definedName>
    <definedName name="_________ME18">[2]Peralatan!$BO$366</definedName>
    <definedName name="_________ME19">[2]Peralatan!$BO$386</definedName>
    <definedName name="_________ME20">[2]Peralatan!$BO$406</definedName>
    <definedName name="_________ME21">[2]Peralatan!$BO$426</definedName>
    <definedName name="_________ME22">[2]Peralatan!$BO$446</definedName>
    <definedName name="_________ME23">[2]Peralatan!$BO$466</definedName>
    <definedName name="_________ME24">[2]Peralatan!$BO$486</definedName>
    <definedName name="_________ME25">'[4]AN. ALAT'!#REF!</definedName>
    <definedName name="_________ME26">[2]Peralatan!$BO$526</definedName>
    <definedName name="_________ME27">[2]Peralatan!$BO$546</definedName>
    <definedName name="_________ME28">[2]Peralatan!$BO$566</definedName>
    <definedName name="_________ME29">[2]Peralatan!$BO$586</definedName>
    <definedName name="_________ME30">[2]Peralatan!$BO$606</definedName>
    <definedName name="_________ME31">[2]Peralatan!$BO$626</definedName>
    <definedName name="_________ME32">[2]Peralatan!$BO$646</definedName>
    <definedName name="_________ME33">[2]Peralatan!$BO$666</definedName>
    <definedName name="_________ME34">[2]Peralatan!$BO$697</definedName>
    <definedName name="_________ME35">'[1]Peralatan (2)'!$R$26</definedName>
    <definedName name="_________MMM01" localSheetId="22">#REF!</definedName>
    <definedName name="_________MMM01">#REF!</definedName>
    <definedName name="_________MMM02" localSheetId="22">#REF!</definedName>
    <definedName name="_________MMM02">#REF!</definedName>
    <definedName name="_________MMM03" localSheetId="22">#REF!</definedName>
    <definedName name="_________MMM03">#REF!</definedName>
    <definedName name="_________MMM04" localSheetId="22">#REF!</definedName>
    <definedName name="_________MMM04">#REF!</definedName>
    <definedName name="_________MMM05" localSheetId="22">#REF!</definedName>
    <definedName name="_________MMM05">#REF!</definedName>
    <definedName name="_________MMM06" localSheetId="22">#REF!</definedName>
    <definedName name="_________MMM06">#REF!</definedName>
    <definedName name="_________MMM07" localSheetId="22">#REF!</definedName>
    <definedName name="_________MMM07">#REF!</definedName>
    <definedName name="_________MMM08" localSheetId="22">#REF!</definedName>
    <definedName name="_________MMM08">#REF!</definedName>
    <definedName name="_________MMM09" localSheetId="22">#REF!</definedName>
    <definedName name="_________MMM09">#REF!</definedName>
    <definedName name="_________MMM10" localSheetId="22">#REF!</definedName>
    <definedName name="_________MMM10">#REF!</definedName>
    <definedName name="_________MMM11" localSheetId="22">#REF!</definedName>
    <definedName name="_________MMM11">#REF!</definedName>
    <definedName name="_________MMM12" localSheetId="22">#REF!</definedName>
    <definedName name="_________MMM12">#REF!</definedName>
    <definedName name="_________MMM13" localSheetId="22">#REF!</definedName>
    <definedName name="_________MMM13">#REF!</definedName>
    <definedName name="_________MMM14" localSheetId="22">#REF!</definedName>
    <definedName name="_________MMM14">#REF!</definedName>
    <definedName name="_________MMM15" localSheetId="22">#REF!</definedName>
    <definedName name="_________MMM15">#REF!</definedName>
    <definedName name="_________MMM16" localSheetId="22">#REF!</definedName>
    <definedName name="_________MMM16">#REF!</definedName>
    <definedName name="_________MMM17" localSheetId="22">#REF!</definedName>
    <definedName name="_________MMM17">#REF!</definedName>
    <definedName name="_________MMM18" localSheetId="22">#REF!</definedName>
    <definedName name="_________MMM18">#REF!</definedName>
    <definedName name="_________MMM19" localSheetId="22">#REF!</definedName>
    <definedName name="_________MMM19">#REF!</definedName>
    <definedName name="_________MMM20" localSheetId="22">#REF!</definedName>
    <definedName name="_________MMM20">#REF!</definedName>
    <definedName name="_________MMM21" localSheetId="22">#REF!</definedName>
    <definedName name="_________MMM21">#REF!</definedName>
    <definedName name="_________MMM22" localSheetId="22">#REF!</definedName>
    <definedName name="_________MMM22">#REF!</definedName>
    <definedName name="_________MMM23" localSheetId="22">#REF!</definedName>
    <definedName name="_________MMM23">#REF!</definedName>
    <definedName name="_________MMM24" localSheetId="22">#REF!</definedName>
    <definedName name="_________MMM24">#REF!</definedName>
    <definedName name="_________MMM25" localSheetId="22">#REF!</definedName>
    <definedName name="_________MMM25">#REF!</definedName>
    <definedName name="_________MMM26" localSheetId="22">#REF!</definedName>
    <definedName name="_________MMM26">#REF!</definedName>
    <definedName name="_________MMM27" localSheetId="22">#REF!</definedName>
    <definedName name="_________MMM27">#REF!</definedName>
    <definedName name="_________MMM28" localSheetId="22">#REF!</definedName>
    <definedName name="_________MMM28">#REF!</definedName>
    <definedName name="_________MMM29" localSheetId="22">#REF!</definedName>
    <definedName name="_________MMM29">#REF!</definedName>
    <definedName name="_________MMM30" localSheetId="22">#REF!</definedName>
    <definedName name="_________MMM30">#REF!</definedName>
    <definedName name="_________MMM31" localSheetId="22">#REF!</definedName>
    <definedName name="_________MMM31">#REF!</definedName>
    <definedName name="_________MMM32" localSheetId="22">#REF!</definedName>
    <definedName name="_________MMM32">#REF!</definedName>
    <definedName name="_________MMM33" localSheetId="22">#REF!</definedName>
    <definedName name="_________MMM33">#REF!</definedName>
    <definedName name="_________MMM34" localSheetId="22">#REF!</definedName>
    <definedName name="_________MMM34">#REF!</definedName>
    <definedName name="_________MMM35" localSheetId="22">#REF!</definedName>
    <definedName name="_________MMM35">#REF!</definedName>
    <definedName name="_________MMM36" localSheetId="22">#REF!</definedName>
    <definedName name="_________MMM36">#REF!</definedName>
    <definedName name="_________MMM37" localSheetId="22">#REF!</definedName>
    <definedName name="_________MMM37">#REF!</definedName>
    <definedName name="_________MMM38" localSheetId="22">#REF!</definedName>
    <definedName name="_________MMM38">#REF!</definedName>
    <definedName name="_________MMM39" localSheetId="22">#REF!</definedName>
    <definedName name="_________MMM39">#REF!</definedName>
    <definedName name="_________MMM40" localSheetId="22">#REF!</definedName>
    <definedName name="_________MMM40">#REF!</definedName>
    <definedName name="_________MMM41" localSheetId="22">#REF!</definedName>
    <definedName name="_________MMM41">#REF!</definedName>
    <definedName name="_________MMM411" localSheetId="22">#REF!</definedName>
    <definedName name="_________MMM411">#REF!</definedName>
    <definedName name="_________MMM42" localSheetId="22">#REF!</definedName>
    <definedName name="_________MMM42">#REF!</definedName>
    <definedName name="_________MMM43" localSheetId="22">#REF!</definedName>
    <definedName name="_________MMM43">#REF!</definedName>
    <definedName name="_________MMM44" localSheetId="22">#REF!</definedName>
    <definedName name="_________MMM44">#REF!</definedName>
    <definedName name="_________MMM45" localSheetId="22">#REF!</definedName>
    <definedName name="_________MMM45">#REF!</definedName>
    <definedName name="_________MMM46" localSheetId="22">#REF!</definedName>
    <definedName name="_________MMM46">#REF!</definedName>
    <definedName name="_________MMM47" localSheetId="22">#REF!</definedName>
    <definedName name="_________MMM47">#REF!</definedName>
    <definedName name="_________MMM48" localSheetId="22">#REF!</definedName>
    <definedName name="_________MMM48">#REF!</definedName>
    <definedName name="_________MMM49" localSheetId="22">#REF!</definedName>
    <definedName name="_________MMM49">#REF!</definedName>
    <definedName name="_________MMM50" localSheetId="22">#REF!</definedName>
    <definedName name="_________MMM50">#REF!</definedName>
    <definedName name="_________MMM51" localSheetId="22">#REF!</definedName>
    <definedName name="_________MMM51">#REF!</definedName>
    <definedName name="_________MMM52" localSheetId="22">#REF!</definedName>
    <definedName name="_________MMM52">#REF!</definedName>
    <definedName name="_________MMM53" localSheetId="22">#REF!</definedName>
    <definedName name="_________MMM53">#REF!</definedName>
    <definedName name="_________MMM54" localSheetId="22">#REF!</definedName>
    <definedName name="_________MMM54">#REF!</definedName>
    <definedName name="________LLL01" localSheetId="22">#REF!</definedName>
    <definedName name="________LLL01">#REF!</definedName>
    <definedName name="________LLL02" localSheetId="22">#REF!</definedName>
    <definedName name="________LLL02">#REF!</definedName>
    <definedName name="________LLL03" localSheetId="22">#REF!</definedName>
    <definedName name="________LLL03">#REF!</definedName>
    <definedName name="________LLL04" localSheetId="22">#REF!</definedName>
    <definedName name="________LLL04">#REF!</definedName>
    <definedName name="________LLL05" localSheetId="22">#REF!</definedName>
    <definedName name="________LLL05">#REF!</definedName>
    <definedName name="________LLL06" localSheetId="22">#REF!</definedName>
    <definedName name="________LLL06">#REF!</definedName>
    <definedName name="________LLL07" localSheetId="22">#REF!</definedName>
    <definedName name="________LLL07">#REF!</definedName>
    <definedName name="________LLL08" localSheetId="22">#REF!</definedName>
    <definedName name="________LLL08">#REF!</definedName>
    <definedName name="________LLL09" localSheetId="22">#REF!</definedName>
    <definedName name="________LLL09">#REF!</definedName>
    <definedName name="________LLL10" localSheetId="22">#REF!</definedName>
    <definedName name="________LLL10">#REF!</definedName>
    <definedName name="________LLL11" localSheetId="22">#REF!</definedName>
    <definedName name="________LLL11">#REF!</definedName>
    <definedName name="________MDE01">[2]Peralatan!$BO$27</definedName>
    <definedName name="________MDE02">[3]Peralatan!$BO$47</definedName>
    <definedName name="________MDE03">[3]Peralatan!$BO$67</definedName>
    <definedName name="________MDE04">[3]Peralatan!$BO$87</definedName>
    <definedName name="________MDE05">[3]Peralatan!$BO$107</definedName>
    <definedName name="________MDE06">[3]Peralatan!$BO$127</definedName>
    <definedName name="________MDE07">[3]Peralatan!$BO$147</definedName>
    <definedName name="________MDE08">[3]Peralatan!$BO$167</definedName>
    <definedName name="________MDE09">[2]Peralatan!$BO$187</definedName>
    <definedName name="________MDE10">[2]Peralatan!$BO$207</definedName>
    <definedName name="________MDE11">[2]Peralatan!$BO$227</definedName>
    <definedName name="________MDE12">[2]Peralatan!$BO$247</definedName>
    <definedName name="________MDE13">[3]Peralatan!$BO$267</definedName>
    <definedName name="________MDE14">[3]Peralatan!$BO$287</definedName>
    <definedName name="________MDE15">[3]Peralatan!$BO$307</definedName>
    <definedName name="________MDE16">[3]Peralatan!$BO$327</definedName>
    <definedName name="________MDE17">[3]Peralatan!$BO$347</definedName>
    <definedName name="________MDE18">[3]Peralatan!$BO$367</definedName>
    <definedName name="________MDE19">[3]Peralatan!$BO$387</definedName>
    <definedName name="________MDE20">[3]Peralatan!$BO$407</definedName>
    <definedName name="________MDE21">[3]Peralatan!$BO$427</definedName>
    <definedName name="________MDE22">[3]Peralatan!$BO$447</definedName>
    <definedName name="________MDE23">[3]Peralatan!$BO$467</definedName>
    <definedName name="________MDE24">[3]Peralatan!$BO$487</definedName>
    <definedName name="________MDE25">[2]Peralatan!$BO$507</definedName>
    <definedName name="________MDE26">[1]Peralatan!$BO$527</definedName>
    <definedName name="________MDE27">[3]Peralatan!$BO$547</definedName>
    <definedName name="________MDE28">[3]Peralatan!$BO$567</definedName>
    <definedName name="________MDE29">[3]Peralatan!$BO$587</definedName>
    <definedName name="________MDE30">[3]Peralatan!$BO$607</definedName>
    <definedName name="________MDE31">[3]Peralatan!$BO$627</definedName>
    <definedName name="________MDE32">[3]Peralatan!$BO$647</definedName>
    <definedName name="________MDE33">[3]Peralatan!$BO$667</definedName>
    <definedName name="________MDE34">[3]Peralatan!$BO$698</definedName>
    <definedName name="________MDE35">'[1]Peralatan (2)'!$R$27</definedName>
    <definedName name="________ME01">[3]Peralatan!$BO$26</definedName>
    <definedName name="________ME02">[3]Peralatan!$BO$46</definedName>
    <definedName name="________ME03">[3]Peralatan!$BO$66</definedName>
    <definedName name="________ME04">[3]Peralatan!$BO$86</definedName>
    <definedName name="________ME05">[3]Peralatan!$BO$106</definedName>
    <definedName name="________ME06">[3]Peralatan!$BO$126</definedName>
    <definedName name="________ME07">[3]Peralatan!$BO$146</definedName>
    <definedName name="________ME08">[3]Peralatan!$BO$166</definedName>
    <definedName name="________ME09">[2]Peralatan!$BO$186</definedName>
    <definedName name="________ME10">[2]Peralatan!$BO$206</definedName>
    <definedName name="________ME11">[2]Peralatan!$BO$226</definedName>
    <definedName name="________ME12">[2]Peralatan!$BO$246</definedName>
    <definedName name="________ME13">[3]Peralatan!$BO$266</definedName>
    <definedName name="________ME14">[3]Peralatan!$BO$286</definedName>
    <definedName name="________ME15">[3]Peralatan!$BO$306</definedName>
    <definedName name="________ME16">[3]Peralatan!$BO$326</definedName>
    <definedName name="________ME17">[3]Peralatan!$BO$346</definedName>
    <definedName name="________ME18">[3]Peralatan!$BO$366</definedName>
    <definedName name="________ME19">[3]Peralatan!$BO$386</definedName>
    <definedName name="________ME20">[3]Peralatan!$BO$406</definedName>
    <definedName name="________ME21">[3]Peralatan!$BO$426</definedName>
    <definedName name="________ME22">[3]Peralatan!$BO$446</definedName>
    <definedName name="________ME23">[3]Peralatan!$BO$466</definedName>
    <definedName name="________ME24">[3]Peralatan!$BO$486</definedName>
    <definedName name="________ME25">[2]Peralatan!$BO$506</definedName>
    <definedName name="________ME26">[1]Peralatan!$BO$526</definedName>
    <definedName name="________ME27">[3]Peralatan!$BO$546</definedName>
    <definedName name="________ME28">[3]Peralatan!$BO$566</definedName>
    <definedName name="________ME29">[3]Peralatan!$BO$586</definedName>
    <definedName name="________ME30">[3]Peralatan!$BO$606</definedName>
    <definedName name="________ME31">[3]Peralatan!$BO$626</definedName>
    <definedName name="________ME32">[3]Peralatan!$BO$646</definedName>
    <definedName name="________ME33">[3]Peralatan!$BO$666</definedName>
    <definedName name="________ME34">[3]Peralatan!$BO$697</definedName>
    <definedName name="________ME35">'[1]Peralatan (2)'!$R$26</definedName>
    <definedName name="________MMM01" localSheetId="22">#REF!</definedName>
    <definedName name="________MMM01">#REF!</definedName>
    <definedName name="________MMM02" localSheetId="22">#REF!</definedName>
    <definedName name="________MMM02">#REF!</definedName>
    <definedName name="________MMM03" localSheetId="22">#REF!</definedName>
    <definedName name="________MMM03">#REF!</definedName>
    <definedName name="________MMM04" localSheetId="22">#REF!</definedName>
    <definedName name="________MMM04">#REF!</definedName>
    <definedName name="________MMM05" localSheetId="22">#REF!</definedName>
    <definedName name="________MMM05">#REF!</definedName>
    <definedName name="________MMM06" localSheetId="22">#REF!</definedName>
    <definedName name="________MMM06">#REF!</definedName>
    <definedName name="________MMM07" localSheetId="22">#REF!</definedName>
    <definedName name="________MMM07">#REF!</definedName>
    <definedName name="________MMM08" localSheetId="22">#REF!</definedName>
    <definedName name="________MMM08">#REF!</definedName>
    <definedName name="________MMM09" localSheetId="22">#REF!</definedName>
    <definedName name="________MMM09">#REF!</definedName>
    <definedName name="________MMM10" localSheetId="22">#REF!</definedName>
    <definedName name="________MMM10">#REF!</definedName>
    <definedName name="________MMM11" localSheetId="22">#REF!</definedName>
    <definedName name="________MMM11">#REF!</definedName>
    <definedName name="________MMM12" localSheetId="22">#REF!</definedName>
    <definedName name="________MMM12">#REF!</definedName>
    <definedName name="________MMM13" localSheetId="22">#REF!</definedName>
    <definedName name="________MMM13">#REF!</definedName>
    <definedName name="________MMM14" localSheetId="22">#REF!</definedName>
    <definedName name="________MMM14">#REF!</definedName>
    <definedName name="________MMM15" localSheetId="22">#REF!</definedName>
    <definedName name="________MMM15">#REF!</definedName>
    <definedName name="________MMM16" localSheetId="22">#REF!</definedName>
    <definedName name="________MMM16">#REF!</definedName>
    <definedName name="________MMM17" localSheetId="22">#REF!</definedName>
    <definedName name="________MMM17">#REF!</definedName>
    <definedName name="________MMM18" localSheetId="22">#REF!</definedName>
    <definedName name="________MMM18">#REF!</definedName>
    <definedName name="________MMM19" localSheetId="22">#REF!</definedName>
    <definedName name="________MMM19">#REF!</definedName>
    <definedName name="________MMM20" localSheetId="22">#REF!</definedName>
    <definedName name="________MMM20">#REF!</definedName>
    <definedName name="________MMM21" localSheetId="22">#REF!</definedName>
    <definedName name="________MMM21">#REF!</definedName>
    <definedName name="________MMM22" localSheetId="22">#REF!</definedName>
    <definedName name="________MMM22">#REF!</definedName>
    <definedName name="________MMM23" localSheetId="22">#REF!</definedName>
    <definedName name="________MMM23">#REF!</definedName>
    <definedName name="________MMM24" localSheetId="22">#REF!</definedName>
    <definedName name="________MMM24">#REF!</definedName>
    <definedName name="________MMM25" localSheetId="22">#REF!</definedName>
    <definedName name="________MMM25">#REF!</definedName>
    <definedName name="________MMM26" localSheetId="22">#REF!</definedName>
    <definedName name="________MMM26">#REF!</definedName>
    <definedName name="________MMM27" localSheetId="22">#REF!</definedName>
    <definedName name="________MMM27">#REF!</definedName>
    <definedName name="________MMM28" localSheetId="22">#REF!</definedName>
    <definedName name="________MMM28">#REF!</definedName>
    <definedName name="________MMM29" localSheetId="22">#REF!</definedName>
    <definedName name="________MMM29">#REF!</definedName>
    <definedName name="________MMM30" localSheetId="22">#REF!</definedName>
    <definedName name="________MMM30">#REF!</definedName>
    <definedName name="________MMM31" localSheetId="22">#REF!</definedName>
    <definedName name="________MMM31">#REF!</definedName>
    <definedName name="________MMM32" localSheetId="22">#REF!</definedName>
    <definedName name="________MMM32">#REF!</definedName>
    <definedName name="________MMM33" localSheetId="22">#REF!</definedName>
    <definedName name="________MMM33">#REF!</definedName>
    <definedName name="________MMM34" localSheetId="22">#REF!</definedName>
    <definedName name="________MMM34">#REF!</definedName>
    <definedName name="________MMM35" localSheetId="22">#REF!</definedName>
    <definedName name="________MMM35">#REF!</definedName>
    <definedName name="________MMM36" localSheetId="22">#REF!</definedName>
    <definedName name="________MMM36">#REF!</definedName>
    <definedName name="________MMM37" localSheetId="22">#REF!</definedName>
    <definedName name="________MMM37">#REF!</definedName>
    <definedName name="________MMM38" localSheetId="22">#REF!</definedName>
    <definedName name="________MMM38">#REF!</definedName>
    <definedName name="________MMM39" localSheetId="22">#REF!</definedName>
    <definedName name="________MMM39">#REF!</definedName>
    <definedName name="________MMM40" localSheetId="22">#REF!</definedName>
    <definedName name="________MMM40">#REF!</definedName>
    <definedName name="________MMM41" localSheetId="22">#REF!</definedName>
    <definedName name="________MMM41">#REF!</definedName>
    <definedName name="________MMM411" localSheetId="22">#REF!</definedName>
    <definedName name="________MMM411">#REF!</definedName>
    <definedName name="________MMM42" localSheetId="22">#REF!</definedName>
    <definedName name="________MMM42">#REF!</definedName>
    <definedName name="________MMM43" localSheetId="22">#REF!</definedName>
    <definedName name="________MMM43">#REF!</definedName>
    <definedName name="________MMM44" localSheetId="22">#REF!</definedName>
    <definedName name="________MMM44">#REF!</definedName>
    <definedName name="________MMM45" localSheetId="22">#REF!</definedName>
    <definedName name="________MMM45">#REF!</definedName>
    <definedName name="________MMM46" localSheetId="22">#REF!</definedName>
    <definedName name="________MMM46">#REF!</definedName>
    <definedName name="________MMM47" localSheetId="22">#REF!</definedName>
    <definedName name="________MMM47">#REF!</definedName>
    <definedName name="________MMM48" localSheetId="22">#REF!</definedName>
    <definedName name="________MMM48">#REF!</definedName>
    <definedName name="________MMM49" localSheetId="22">#REF!</definedName>
    <definedName name="________MMM49">#REF!</definedName>
    <definedName name="________MMM50" localSheetId="22">#REF!</definedName>
    <definedName name="________MMM50">#REF!</definedName>
    <definedName name="________MMM51" localSheetId="22">#REF!</definedName>
    <definedName name="________MMM51">#REF!</definedName>
    <definedName name="________MMM52" localSheetId="22">#REF!</definedName>
    <definedName name="________MMM52">#REF!</definedName>
    <definedName name="________MMM53" localSheetId="22">#REF!</definedName>
    <definedName name="________MMM53">#REF!</definedName>
    <definedName name="________MMM54" localSheetId="22">#REF!</definedName>
    <definedName name="________MMM54">#REF!</definedName>
    <definedName name="________xlnm.Print_Area">"#ref!"</definedName>
    <definedName name="_______LLL01" localSheetId="22">#REF!</definedName>
    <definedName name="_______LLL01">#REF!</definedName>
    <definedName name="_______LLL02" localSheetId="22">#REF!</definedName>
    <definedName name="_______LLL02">#REF!</definedName>
    <definedName name="_______LLL03" localSheetId="22">#REF!</definedName>
    <definedName name="_______LLL03">#REF!</definedName>
    <definedName name="_______LLL04" localSheetId="22">#REF!</definedName>
    <definedName name="_______LLL04">#REF!</definedName>
    <definedName name="_______LLL05" localSheetId="22">#REF!</definedName>
    <definedName name="_______LLL05">#REF!</definedName>
    <definedName name="_______LLL06" localSheetId="22">#REF!</definedName>
    <definedName name="_______LLL06">#REF!</definedName>
    <definedName name="_______LLL07" localSheetId="22">#REF!</definedName>
    <definedName name="_______LLL07">#REF!</definedName>
    <definedName name="_______LLL08" localSheetId="22">#REF!</definedName>
    <definedName name="_______LLL08">#REF!</definedName>
    <definedName name="_______LLL09" localSheetId="22">#REF!</definedName>
    <definedName name="_______LLL09">#REF!</definedName>
    <definedName name="_______LLL10" localSheetId="22">#REF!</definedName>
    <definedName name="_______LLL10">#REF!</definedName>
    <definedName name="_______LLL11" localSheetId="22">#REF!</definedName>
    <definedName name="_______LLL11">#REF!</definedName>
    <definedName name="_______MDE01">[3]Peralatan!$BO$27</definedName>
    <definedName name="_______MDE02">[5]Peralatan!$BO$47</definedName>
    <definedName name="_______MDE03">[5]Peralatan!$BO$67</definedName>
    <definedName name="_______MDE04">[5]Peralatan!$BO$87</definedName>
    <definedName name="_______MDE05">[5]Peralatan!$BO$107</definedName>
    <definedName name="_______MDE06">[5]Peralatan!$BO$127</definedName>
    <definedName name="_______MDE07">[5]Peralatan!$BO$147</definedName>
    <definedName name="_______MDE08">[5]Peralatan!$BO$167</definedName>
    <definedName name="_______MDE09">'[4]AN. ALAT'!#REF!</definedName>
    <definedName name="_______MDE10">'[4]AN. ALAT'!#REF!</definedName>
    <definedName name="_______MDE11">'[4]AN. ALAT'!#REF!</definedName>
    <definedName name="_______MDE12">[5]Peralatan!$BO$247</definedName>
    <definedName name="_______MDE13">[5]Peralatan!$BO$267</definedName>
    <definedName name="_______MDE14">[5]Peralatan!$BO$287</definedName>
    <definedName name="_______MDE15">[5]Peralatan!$BO$307</definedName>
    <definedName name="_______MDE16">[5]Peralatan!$BO$327</definedName>
    <definedName name="_______MDE17">[5]Peralatan!$BO$347</definedName>
    <definedName name="_______MDE18">[5]Peralatan!$BO$367</definedName>
    <definedName name="_______MDE19">[5]Peralatan!$BO$387</definedName>
    <definedName name="_______MDE20">[5]Peralatan!$BO$407</definedName>
    <definedName name="_______MDE21">[5]Peralatan!$BO$427</definedName>
    <definedName name="_______MDE22">[5]Peralatan!$BO$447</definedName>
    <definedName name="_______MDE23">[5]Peralatan!$BO$467</definedName>
    <definedName name="_______MDE24">[5]Peralatan!$BO$487</definedName>
    <definedName name="_______MDE25">'[4]AN. ALAT'!#REF!</definedName>
    <definedName name="_______MDE26">[1]Peralatan!$BO$527</definedName>
    <definedName name="_______MDE27">[5]Peralatan!$BO$547</definedName>
    <definedName name="_______MDE28">[5]Peralatan!$BO$567</definedName>
    <definedName name="_______MDE29">[5]Peralatan!$BO$587</definedName>
    <definedName name="_______MDE30">[5]Peralatan!$BO$607</definedName>
    <definedName name="_______MDE31">[5]Peralatan!$BO$627</definedName>
    <definedName name="_______MDE32">[5]Peralatan!$BO$647</definedName>
    <definedName name="_______MDE33">[5]Peralatan!$BO$667</definedName>
    <definedName name="_______MDE34">[5]Peralatan!$BO$698</definedName>
    <definedName name="_______MDE35">'[1]Peralatan (2)'!$R$27</definedName>
    <definedName name="_______ME01">[5]Peralatan!$BO$26</definedName>
    <definedName name="_______ME02">[5]Peralatan!$BO$46</definedName>
    <definedName name="_______ME03">[5]Peralatan!$BO$66</definedName>
    <definedName name="_______ME04">[5]Peralatan!$BO$86</definedName>
    <definedName name="_______ME05">[5]Peralatan!$BO$106</definedName>
    <definedName name="_______ME06">[5]Peralatan!$BO$126</definedName>
    <definedName name="_______ME07">[5]Peralatan!$BO$146</definedName>
    <definedName name="_______ME08">[5]Peralatan!$BO$166</definedName>
    <definedName name="_______ME09">'[4]AN. ALAT'!#REF!</definedName>
    <definedName name="_______ME10">'[4]AN. ALAT'!#REF!</definedName>
    <definedName name="_______ME11">'[4]AN. ALAT'!#REF!</definedName>
    <definedName name="_______ME12">[5]Peralatan!$BO$246</definedName>
    <definedName name="_______ME13">[5]Peralatan!$BO$266</definedName>
    <definedName name="_______ME14">[5]Peralatan!$BO$286</definedName>
    <definedName name="_______ME15">[5]Peralatan!$BO$306</definedName>
    <definedName name="_______ME16">[5]Peralatan!$BO$326</definedName>
    <definedName name="_______ME17">[5]Peralatan!$BO$346</definedName>
    <definedName name="_______ME18">[5]Peralatan!$BO$366</definedName>
    <definedName name="_______ME19">[5]Peralatan!$BO$386</definedName>
    <definedName name="_______ME20">[5]Peralatan!$BO$406</definedName>
    <definedName name="_______ME21">[5]Peralatan!$BO$426</definedName>
    <definedName name="_______ME22">[5]Peralatan!$BO$446</definedName>
    <definedName name="_______ME23">[5]Peralatan!$BO$466</definedName>
    <definedName name="_______ME24">[5]Peralatan!$BO$486</definedName>
    <definedName name="_______ME25">'[4]AN. ALAT'!#REF!</definedName>
    <definedName name="_______ME26">[1]Peralatan!$BO$526</definedName>
    <definedName name="_______ME27">[5]Peralatan!$BO$546</definedName>
    <definedName name="_______ME28">[5]Peralatan!$BO$566</definedName>
    <definedName name="_______ME29">[5]Peralatan!$BO$586</definedName>
    <definedName name="_______ME30">[5]Peralatan!$BO$606</definedName>
    <definedName name="_______ME31">[5]Peralatan!$BO$626</definedName>
    <definedName name="_______ME32">[5]Peralatan!$BO$646</definedName>
    <definedName name="_______ME33">[5]Peralatan!$BO$666</definedName>
    <definedName name="_______ME34">[5]Peralatan!$BO$697</definedName>
    <definedName name="_______ME35">'[1]Peralatan (2)'!$R$26</definedName>
    <definedName name="_______MMM01" localSheetId="22">#REF!</definedName>
    <definedName name="_______MMM01">#REF!</definedName>
    <definedName name="_______MMM02" localSheetId="22">#REF!</definedName>
    <definedName name="_______MMM02">#REF!</definedName>
    <definedName name="_______MMM03" localSheetId="22">#REF!</definedName>
    <definedName name="_______MMM03">#REF!</definedName>
    <definedName name="_______MMM04" localSheetId="22">#REF!</definedName>
    <definedName name="_______MMM04">#REF!</definedName>
    <definedName name="_______MMM05" localSheetId="22">#REF!</definedName>
    <definedName name="_______MMM05">#REF!</definedName>
    <definedName name="_______MMM06" localSheetId="22">#REF!</definedName>
    <definedName name="_______MMM06">#REF!</definedName>
    <definedName name="_______MMM07" localSheetId="22">#REF!</definedName>
    <definedName name="_______MMM07">#REF!</definedName>
    <definedName name="_______MMM08" localSheetId="22">#REF!</definedName>
    <definedName name="_______MMM08">#REF!</definedName>
    <definedName name="_______MMM09" localSheetId="22">#REF!</definedName>
    <definedName name="_______MMM09">#REF!</definedName>
    <definedName name="_______MMM10" localSheetId="22">#REF!</definedName>
    <definedName name="_______MMM10">#REF!</definedName>
    <definedName name="_______MMM11" localSheetId="22">#REF!</definedName>
    <definedName name="_______MMM11">#REF!</definedName>
    <definedName name="_______MMM12" localSheetId="22">#REF!</definedName>
    <definedName name="_______MMM12">#REF!</definedName>
    <definedName name="_______MMM13" localSheetId="22">#REF!</definedName>
    <definedName name="_______MMM13">#REF!</definedName>
    <definedName name="_______MMM14" localSheetId="22">#REF!</definedName>
    <definedName name="_______MMM14">#REF!</definedName>
    <definedName name="_______MMM15" localSheetId="22">#REF!</definedName>
    <definedName name="_______MMM15">#REF!</definedName>
    <definedName name="_______MMM16" localSheetId="22">#REF!</definedName>
    <definedName name="_______MMM16">#REF!</definedName>
    <definedName name="_______MMM17" localSheetId="22">#REF!</definedName>
    <definedName name="_______MMM17">#REF!</definedName>
    <definedName name="_______MMM18" localSheetId="22">#REF!</definedName>
    <definedName name="_______MMM18">#REF!</definedName>
    <definedName name="_______MMM19" localSheetId="22">#REF!</definedName>
    <definedName name="_______MMM19">#REF!</definedName>
    <definedName name="_______MMM20" localSheetId="22">#REF!</definedName>
    <definedName name="_______MMM20">#REF!</definedName>
    <definedName name="_______MMM21" localSheetId="22">#REF!</definedName>
    <definedName name="_______MMM21">#REF!</definedName>
    <definedName name="_______MMM22" localSheetId="22">#REF!</definedName>
    <definedName name="_______MMM22">#REF!</definedName>
    <definedName name="_______MMM23" localSheetId="22">#REF!</definedName>
    <definedName name="_______MMM23">#REF!</definedName>
    <definedName name="_______MMM24" localSheetId="22">#REF!</definedName>
    <definedName name="_______MMM24">#REF!</definedName>
    <definedName name="_______MMM25" localSheetId="22">#REF!</definedName>
    <definedName name="_______MMM25">#REF!</definedName>
    <definedName name="_______MMM26" localSheetId="22">#REF!</definedName>
    <definedName name="_______MMM26">#REF!</definedName>
    <definedName name="_______MMM27" localSheetId="22">#REF!</definedName>
    <definedName name="_______MMM27">#REF!</definedName>
    <definedName name="_______MMM28" localSheetId="22">#REF!</definedName>
    <definedName name="_______MMM28">#REF!</definedName>
    <definedName name="_______MMM29" localSheetId="22">#REF!</definedName>
    <definedName name="_______MMM29">#REF!</definedName>
    <definedName name="_______MMM30" localSheetId="22">#REF!</definedName>
    <definedName name="_______MMM30">#REF!</definedName>
    <definedName name="_______MMM31" localSheetId="22">#REF!</definedName>
    <definedName name="_______MMM31">#REF!</definedName>
    <definedName name="_______MMM32" localSheetId="22">#REF!</definedName>
    <definedName name="_______MMM32">#REF!</definedName>
    <definedName name="_______MMM33" localSheetId="22">#REF!</definedName>
    <definedName name="_______MMM33">#REF!</definedName>
    <definedName name="_______MMM34" localSheetId="22">#REF!</definedName>
    <definedName name="_______MMM34">#REF!</definedName>
    <definedName name="_______MMM35" localSheetId="22">#REF!</definedName>
    <definedName name="_______MMM35">#REF!</definedName>
    <definedName name="_______MMM36" localSheetId="22">#REF!</definedName>
    <definedName name="_______MMM36">#REF!</definedName>
    <definedName name="_______MMM37" localSheetId="22">#REF!</definedName>
    <definedName name="_______MMM37">#REF!</definedName>
    <definedName name="_______MMM38" localSheetId="22">#REF!</definedName>
    <definedName name="_______MMM38">#REF!</definedName>
    <definedName name="_______MMM39" localSheetId="22">#REF!</definedName>
    <definedName name="_______MMM39">#REF!</definedName>
    <definedName name="_______MMM40" localSheetId="22">#REF!</definedName>
    <definedName name="_______MMM40">#REF!</definedName>
    <definedName name="_______MMM41" localSheetId="22">#REF!</definedName>
    <definedName name="_______MMM41">#REF!</definedName>
    <definedName name="_______MMM411" localSheetId="22">#REF!</definedName>
    <definedName name="_______MMM411">#REF!</definedName>
    <definedName name="_______MMM42" localSheetId="22">#REF!</definedName>
    <definedName name="_______MMM42">#REF!</definedName>
    <definedName name="_______MMM43" localSheetId="22">#REF!</definedName>
    <definedName name="_______MMM43">#REF!</definedName>
    <definedName name="_______MMM44" localSheetId="22">#REF!</definedName>
    <definedName name="_______MMM44">#REF!</definedName>
    <definedName name="_______MMM45" localSheetId="22">#REF!</definedName>
    <definedName name="_______MMM45">#REF!</definedName>
    <definedName name="_______MMM46" localSheetId="22">#REF!</definedName>
    <definedName name="_______MMM46">#REF!</definedName>
    <definedName name="_______MMM47" localSheetId="22">#REF!</definedName>
    <definedName name="_______MMM47">#REF!</definedName>
    <definedName name="_______MMM48" localSheetId="22">#REF!</definedName>
    <definedName name="_______MMM48">#REF!</definedName>
    <definedName name="_______MMM49" localSheetId="22">#REF!</definedName>
    <definedName name="_______MMM49">#REF!</definedName>
    <definedName name="_______MMM50" localSheetId="22">#REF!</definedName>
    <definedName name="_______MMM50">#REF!</definedName>
    <definedName name="_______MMM51" localSheetId="22">#REF!</definedName>
    <definedName name="_______MMM51">#REF!</definedName>
    <definedName name="_______MMM52" localSheetId="22">#REF!</definedName>
    <definedName name="_______MMM52">#REF!</definedName>
    <definedName name="_______MMM53" localSheetId="22">#REF!</definedName>
    <definedName name="_______MMM53">#REF!</definedName>
    <definedName name="_______MMM54" localSheetId="22">#REF!</definedName>
    <definedName name="_______MMM54">#REF!</definedName>
    <definedName name="______HAL2">[4]Mobilisasi!#REF!</definedName>
    <definedName name="______LLL01" localSheetId="22">#REF!</definedName>
    <definedName name="______LLL01">#REF!</definedName>
    <definedName name="______LLL02" localSheetId="22">#REF!</definedName>
    <definedName name="______LLL02">#REF!</definedName>
    <definedName name="______LLL03" localSheetId="22">#REF!</definedName>
    <definedName name="______LLL03">#REF!</definedName>
    <definedName name="______LLL04" localSheetId="22">#REF!</definedName>
    <definedName name="______LLL04">#REF!</definedName>
    <definedName name="______LLL05" localSheetId="22">#REF!</definedName>
    <definedName name="______LLL05">#REF!</definedName>
    <definedName name="______LLL06" localSheetId="22">#REF!</definedName>
    <definedName name="______LLL06">#REF!</definedName>
    <definedName name="______LLL07" localSheetId="22">#REF!</definedName>
    <definedName name="______LLL07">#REF!</definedName>
    <definedName name="______LLL08" localSheetId="22">#REF!</definedName>
    <definedName name="______LLL08">#REF!</definedName>
    <definedName name="______LLL09" localSheetId="22">#REF!</definedName>
    <definedName name="______LLL09">#REF!</definedName>
    <definedName name="______LLL10" localSheetId="22">#REF!</definedName>
    <definedName name="______LLL10">#REF!</definedName>
    <definedName name="______LLL11" localSheetId="22">#REF!</definedName>
    <definedName name="______LLL11">#REF!</definedName>
    <definedName name="______MDE01">[5]Peralatan!$BO$27</definedName>
    <definedName name="______MDE02">[5]Peralatan!$BO$47</definedName>
    <definedName name="______MDE03">[5]Peralatan!$BO$67</definedName>
    <definedName name="______MDE04">[5]Peralatan!$BO$87</definedName>
    <definedName name="______MDE05">[5]Peralatan!$BO$107</definedName>
    <definedName name="______MDE06">[5]Peralatan!$BO$127</definedName>
    <definedName name="______MDE07">[5]Peralatan!$BO$147</definedName>
    <definedName name="______MDE08">[5]Peralatan!$BO$167</definedName>
    <definedName name="______MDE09">[2]Peralatan!$BO$187</definedName>
    <definedName name="______MDE10">[2]Peralatan!$BO$207</definedName>
    <definedName name="______MDE11">[2]Peralatan!$BO$227</definedName>
    <definedName name="______MDE12">[5]Peralatan!$BO$247</definedName>
    <definedName name="______MDE13">[5]Peralatan!$BO$267</definedName>
    <definedName name="______MDE14">[5]Peralatan!$BO$287</definedName>
    <definedName name="______MDE15">[5]Peralatan!$BO$307</definedName>
    <definedName name="______MDE16">[5]Peralatan!$BO$327</definedName>
    <definedName name="______MDE17">[5]Peralatan!$BO$347</definedName>
    <definedName name="______MDE18">[5]Peralatan!$BO$367</definedName>
    <definedName name="______MDE19">[5]Peralatan!$BO$387</definedName>
    <definedName name="______MDE20">[5]Peralatan!$BO$407</definedName>
    <definedName name="______MDE21">[5]Peralatan!$BO$427</definedName>
    <definedName name="______MDE22">[5]Peralatan!$BO$447</definedName>
    <definedName name="______MDE23">[5]Peralatan!$BO$467</definedName>
    <definedName name="______MDE24">[5]Peralatan!$BO$487</definedName>
    <definedName name="______MDE25">[2]Peralatan!$BO$507</definedName>
    <definedName name="______MDE26">[1]Peralatan!$BO$527</definedName>
    <definedName name="______MDE27">[5]Peralatan!$BO$547</definedName>
    <definedName name="______MDE28">[5]Peralatan!$BO$567</definedName>
    <definedName name="______MDE29">[5]Peralatan!$BO$587</definedName>
    <definedName name="______MDE30">[5]Peralatan!$BO$607</definedName>
    <definedName name="______MDE31">[5]Peralatan!$BO$627</definedName>
    <definedName name="______MDE32">[5]Peralatan!$BO$647</definedName>
    <definedName name="______MDE33">[5]Peralatan!$BO$667</definedName>
    <definedName name="______MDE34">[5]Peralatan!$BO$698</definedName>
    <definedName name="______MDE35">'[1]Peralatan (2)'!$R$27</definedName>
    <definedName name="______ME01">[5]Peralatan!$BO$26</definedName>
    <definedName name="______ME02">[5]Peralatan!$BO$46</definedName>
    <definedName name="______ME03">[5]Peralatan!$BO$66</definedName>
    <definedName name="______ME04">[5]Peralatan!$BO$86</definedName>
    <definedName name="______ME05">[5]Peralatan!$BO$106</definedName>
    <definedName name="______ME06">[5]Peralatan!$BO$126</definedName>
    <definedName name="______ME07">[5]Peralatan!$BO$146</definedName>
    <definedName name="______ME08">[5]Peralatan!$BO$166</definedName>
    <definedName name="______ME09">[2]Peralatan!$BO$186</definedName>
    <definedName name="______ME10">[2]Peralatan!$BO$206</definedName>
    <definedName name="______ME11">[2]Peralatan!$BO$226</definedName>
    <definedName name="______ME12">[5]Peralatan!$BO$246</definedName>
    <definedName name="______ME13">[5]Peralatan!$BO$266</definedName>
    <definedName name="______ME14">[5]Peralatan!$BO$286</definedName>
    <definedName name="______ME15">[5]Peralatan!$BO$306</definedName>
    <definedName name="______ME16">[5]Peralatan!$BO$326</definedName>
    <definedName name="______ME17">[5]Peralatan!$BO$346</definedName>
    <definedName name="______ME18">[5]Peralatan!$BO$366</definedName>
    <definedName name="______ME19">[5]Peralatan!$BO$386</definedName>
    <definedName name="______ME20">[5]Peralatan!$BO$406</definedName>
    <definedName name="______ME21">[5]Peralatan!$BO$426</definedName>
    <definedName name="______ME22">[5]Peralatan!$BO$446</definedName>
    <definedName name="______ME23">[5]Peralatan!$BO$466</definedName>
    <definedName name="______ME24">[5]Peralatan!$BO$486</definedName>
    <definedName name="______ME25">[2]Peralatan!$BO$506</definedName>
    <definedName name="______ME26">[1]Peralatan!$BO$526</definedName>
    <definedName name="______ME27">[5]Peralatan!$BO$546</definedName>
    <definedName name="______ME28">[5]Peralatan!$BO$566</definedName>
    <definedName name="______ME29">[5]Peralatan!$BO$586</definedName>
    <definedName name="______ME30">[5]Peralatan!$BO$606</definedName>
    <definedName name="______ME31">[5]Peralatan!$BO$626</definedName>
    <definedName name="______ME32">[5]Peralatan!$BO$646</definedName>
    <definedName name="______ME33">[5]Peralatan!$BO$666</definedName>
    <definedName name="______ME34">[5]Peralatan!$BO$697</definedName>
    <definedName name="______ME35">'[1]Peralatan (2)'!$R$26</definedName>
    <definedName name="______MMM01" localSheetId="22">#REF!</definedName>
    <definedName name="______MMM01">#REF!</definedName>
    <definedName name="______MMM02" localSheetId="22">#REF!</definedName>
    <definedName name="______MMM02">#REF!</definedName>
    <definedName name="______MMM03" localSheetId="22">#REF!</definedName>
    <definedName name="______MMM03">#REF!</definedName>
    <definedName name="______MMM04" localSheetId="22">#REF!</definedName>
    <definedName name="______MMM04">#REF!</definedName>
    <definedName name="______MMM05" localSheetId="22">#REF!</definedName>
    <definedName name="______MMM05">#REF!</definedName>
    <definedName name="______MMM06" localSheetId="22">#REF!</definedName>
    <definedName name="______MMM06">#REF!</definedName>
    <definedName name="______MMM07" localSheetId="22">#REF!</definedName>
    <definedName name="______MMM07">#REF!</definedName>
    <definedName name="______MMM08" localSheetId="22">#REF!</definedName>
    <definedName name="______MMM08">#REF!</definedName>
    <definedName name="______MMM09" localSheetId="22">#REF!</definedName>
    <definedName name="______MMM09">#REF!</definedName>
    <definedName name="______MMM10" localSheetId="22">#REF!</definedName>
    <definedName name="______MMM10">#REF!</definedName>
    <definedName name="______MMM11" localSheetId="22">#REF!</definedName>
    <definedName name="______MMM11">#REF!</definedName>
    <definedName name="______MMM12" localSheetId="22">#REF!</definedName>
    <definedName name="______MMM12">#REF!</definedName>
    <definedName name="______MMM13" localSheetId="22">#REF!</definedName>
    <definedName name="______MMM13">#REF!</definedName>
    <definedName name="______MMM14" localSheetId="22">#REF!</definedName>
    <definedName name="______MMM14">#REF!</definedName>
    <definedName name="______MMM15" localSheetId="22">#REF!</definedName>
    <definedName name="______MMM15">#REF!</definedName>
    <definedName name="______MMM16" localSheetId="22">#REF!</definedName>
    <definedName name="______MMM16">#REF!</definedName>
    <definedName name="______MMM17" localSheetId="22">#REF!</definedName>
    <definedName name="______MMM17">#REF!</definedName>
    <definedName name="______MMM18" localSheetId="22">#REF!</definedName>
    <definedName name="______MMM18">#REF!</definedName>
    <definedName name="______MMM19" localSheetId="22">#REF!</definedName>
    <definedName name="______MMM19">#REF!</definedName>
    <definedName name="______MMM20" localSheetId="22">#REF!</definedName>
    <definedName name="______MMM20">#REF!</definedName>
    <definedName name="______MMM21" localSheetId="22">#REF!</definedName>
    <definedName name="______MMM21">#REF!</definedName>
    <definedName name="______MMM22" localSheetId="22">#REF!</definedName>
    <definedName name="______MMM22">#REF!</definedName>
    <definedName name="______MMM23" localSheetId="22">#REF!</definedName>
    <definedName name="______MMM23">#REF!</definedName>
    <definedName name="______MMM24" localSheetId="22">#REF!</definedName>
    <definedName name="______MMM24">#REF!</definedName>
    <definedName name="______MMM25" localSheetId="22">#REF!</definedName>
    <definedName name="______MMM25">#REF!</definedName>
    <definedName name="______MMM26" localSheetId="22">#REF!</definedName>
    <definedName name="______MMM26">#REF!</definedName>
    <definedName name="______MMM27" localSheetId="22">#REF!</definedName>
    <definedName name="______MMM27">#REF!</definedName>
    <definedName name="______MMM28" localSheetId="22">#REF!</definedName>
    <definedName name="______MMM28">#REF!</definedName>
    <definedName name="______MMM29" localSheetId="22">#REF!</definedName>
    <definedName name="______MMM29">#REF!</definedName>
    <definedName name="______MMM30" localSheetId="22">#REF!</definedName>
    <definedName name="______MMM30">#REF!</definedName>
    <definedName name="______MMM31" localSheetId="22">#REF!</definedName>
    <definedName name="______MMM31">#REF!</definedName>
    <definedName name="______MMM32" localSheetId="22">#REF!</definedName>
    <definedName name="______MMM32">#REF!</definedName>
    <definedName name="______MMM33" localSheetId="22">#REF!</definedName>
    <definedName name="______MMM33">#REF!</definedName>
    <definedName name="______MMM34" localSheetId="22">#REF!</definedName>
    <definedName name="______MMM34">#REF!</definedName>
    <definedName name="______MMM35" localSheetId="22">#REF!</definedName>
    <definedName name="______MMM35">#REF!</definedName>
    <definedName name="______MMM36" localSheetId="22">#REF!</definedName>
    <definedName name="______MMM36">#REF!</definedName>
    <definedName name="______MMM37" localSheetId="22">#REF!</definedName>
    <definedName name="______MMM37">#REF!</definedName>
    <definedName name="______MMM38" localSheetId="22">#REF!</definedName>
    <definedName name="______MMM38">#REF!</definedName>
    <definedName name="______MMM39" localSheetId="22">#REF!</definedName>
    <definedName name="______MMM39">#REF!</definedName>
    <definedName name="______MMM40" localSheetId="22">#REF!</definedName>
    <definedName name="______MMM40">#REF!</definedName>
    <definedName name="______MMM41" localSheetId="22">#REF!</definedName>
    <definedName name="______MMM41">#REF!</definedName>
    <definedName name="______MMM411" localSheetId="22">#REF!</definedName>
    <definedName name="______MMM411">#REF!</definedName>
    <definedName name="______MMM42" localSheetId="22">#REF!</definedName>
    <definedName name="______MMM42">#REF!</definedName>
    <definedName name="______MMM43" localSheetId="22">#REF!</definedName>
    <definedName name="______MMM43">#REF!</definedName>
    <definedName name="______MMM44" localSheetId="22">#REF!</definedName>
    <definedName name="______MMM44">#REF!</definedName>
    <definedName name="______MMM45" localSheetId="22">#REF!</definedName>
    <definedName name="______MMM45">#REF!</definedName>
    <definedName name="______MMM46" localSheetId="22">#REF!</definedName>
    <definedName name="______MMM46">#REF!</definedName>
    <definedName name="______MMM47" localSheetId="22">#REF!</definedName>
    <definedName name="______MMM47">#REF!</definedName>
    <definedName name="______MMM48" localSheetId="22">#REF!</definedName>
    <definedName name="______MMM48">#REF!</definedName>
    <definedName name="______MMM49" localSheetId="22">#REF!</definedName>
    <definedName name="______MMM49">#REF!</definedName>
    <definedName name="______MMM50" localSheetId="22">#REF!</definedName>
    <definedName name="______MMM50">#REF!</definedName>
    <definedName name="______MMM51" localSheetId="22">#REF!</definedName>
    <definedName name="______MMM51">#REF!</definedName>
    <definedName name="______MMM52" localSheetId="22">#REF!</definedName>
    <definedName name="______MMM52">#REF!</definedName>
    <definedName name="______MMM53" localSheetId="22">#REF!</definedName>
    <definedName name="______MMM53">#REF!</definedName>
    <definedName name="______MMM54" localSheetId="22">#REF!</definedName>
    <definedName name="______MMM54">#REF!</definedName>
    <definedName name="______xlnm.Print_Area">"#ref!"</definedName>
    <definedName name="_____LLL01" localSheetId="22">#REF!</definedName>
    <definedName name="_____LLL01">#REF!</definedName>
    <definedName name="_____LLL02" localSheetId="22">#REF!</definedName>
    <definedName name="_____LLL02">#REF!</definedName>
    <definedName name="_____LLL03" localSheetId="22">#REF!</definedName>
    <definedName name="_____LLL03">#REF!</definedName>
    <definedName name="_____LLL04" localSheetId="22">#REF!</definedName>
    <definedName name="_____LLL04">#REF!</definedName>
    <definedName name="_____LLL05" localSheetId="22">#REF!</definedName>
    <definedName name="_____LLL05">#REF!</definedName>
    <definedName name="_____LLL06" localSheetId="22">#REF!</definedName>
    <definedName name="_____LLL06">#REF!</definedName>
    <definedName name="_____LLL07" localSheetId="22">#REF!</definedName>
    <definedName name="_____LLL07">#REF!</definedName>
    <definedName name="_____LLL08" localSheetId="22">#REF!</definedName>
    <definedName name="_____LLL08">#REF!</definedName>
    <definedName name="_____LLL09" localSheetId="22">#REF!</definedName>
    <definedName name="_____LLL09">#REF!</definedName>
    <definedName name="_____LLL10" localSheetId="22">#REF!</definedName>
    <definedName name="_____LLL10">#REF!</definedName>
    <definedName name="_____LLL11" localSheetId="22">#REF!</definedName>
    <definedName name="_____LLL11">#REF!</definedName>
    <definedName name="_____MDE01">[1]Peralatan!$BO$27</definedName>
    <definedName name="_____MDE02">[1]Peralatan!$BO$47</definedName>
    <definedName name="_____MDE03">[1]Peralatan!$BO$67</definedName>
    <definedName name="_____MDE04">[1]Peralatan!$BO$87</definedName>
    <definedName name="_____MDE05">[1]Peralatan!$BO$107</definedName>
    <definedName name="_____MDE06">[1]Peralatan!$BO$127</definedName>
    <definedName name="_____MDE07">[1]Peralatan!$BO$147</definedName>
    <definedName name="_____MDE08">[1]Peralatan!$BO$167</definedName>
    <definedName name="_____MDE09">[1]Peralatan!$BO$187</definedName>
    <definedName name="_____MDE10">[1]Peralatan!$BO$207</definedName>
    <definedName name="_____MDE11">[1]Peralatan!$BO$227</definedName>
    <definedName name="_____MDE12">[1]Peralatan!$BO$247</definedName>
    <definedName name="_____MDE13">[1]Peralatan!$BO$267</definedName>
    <definedName name="_____MDE14">[1]Peralatan!$BO$287</definedName>
    <definedName name="_____MDE15">[1]Peralatan!$BO$307</definedName>
    <definedName name="_____MDE16">[1]Peralatan!$BO$327</definedName>
    <definedName name="_____MDE17">[1]Peralatan!$BO$347</definedName>
    <definedName name="_____MDE18">[1]Peralatan!$BO$367</definedName>
    <definedName name="_____MDE19">[1]Peralatan!$BO$387</definedName>
    <definedName name="_____MDE20">[1]Peralatan!$BO$407</definedName>
    <definedName name="_____MDE21">[1]Peralatan!$BO$427</definedName>
    <definedName name="_____MDE22">[1]Peralatan!$BO$447</definedName>
    <definedName name="_____MDE23">[1]Peralatan!$BO$467</definedName>
    <definedName name="_____MDE24">[1]Peralatan!$BO$487</definedName>
    <definedName name="_____MDE25">[1]Peralatan!$BO$507</definedName>
    <definedName name="_____MDE26">[1]Peralatan!$BO$527</definedName>
    <definedName name="_____MDE27">[1]Peralatan!$BO$547</definedName>
    <definedName name="_____MDE28">[1]Peralatan!$BO$567</definedName>
    <definedName name="_____MDE29">[1]Peralatan!$BO$587</definedName>
    <definedName name="_____MDE30">[1]Peralatan!$BO$607</definedName>
    <definedName name="_____MDE31">[1]Peralatan!$BO$627</definedName>
    <definedName name="_____MDE32">[1]Peralatan!$BO$647</definedName>
    <definedName name="_____MDE33">[1]Peralatan!$BO$667</definedName>
    <definedName name="_____MDE34">[1]Peralatan!$BO$698</definedName>
    <definedName name="_____MDE35">'[1]Peralatan (2)'!$R$27</definedName>
    <definedName name="_____ME01">[1]Peralatan!$BO$26</definedName>
    <definedName name="_____ME02">[1]Peralatan!$BO$46</definedName>
    <definedName name="_____ME03">[1]Peralatan!$BO$66</definedName>
    <definedName name="_____ME04">[1]Peralatan!$BO$86</definedName>
    <definedName name="_____ME05">[1]Peralatan!$BO$106</definedName>
    <definedName name="_____ME06">[1]Peralatan!$BO$126</definedName>
    <definedName name="_____ME07">[1]Peralatan!$BO$146</definedName>
    <definedName name="_____ME08">[1]Peralatan!$BO$166</definedName>
    <definedName name="_____ME09">[1]Peralatan!$BO$186</definedName>
    <definedName name="_____ME10">[1]Peralatan!$BO$206</definedName>
    <definedName name="_____ME11">[1]Peralatan!$BO$226</definedName>
    <definedName name="_____ME12">[1]Peralatan!$BO$246</definedName>
    <definedName name="_____ME13">[1]Peralatan!$BO$266</definedName>
    <definedName name="_____ME14">[1]Peralatan!$BO$286</definedName>
    <definedName name="_____ME15">[1]Peralatan!$BO$306</definedName>
    <definedName name="_____ME16">[1]Peralatan!$BO$326</definedName>
    <definedName name="_____ME17">[1]Peralatan!$BO$346</definedName>
    <definedName name="_____ME18">[1]Peralatan!$BO$366</definedName>
    <definedName name="_____ME19">[1]Peralatan!$BO$386</definedName>
    <definedName name="_____ME20">[1]Peralatan!$BO$406</definedName>
    <definedName name="_____ME21">[1]Peralatan!$BO$426</definedName>
    <definedName name="_____ME22">[1]Peralatan!$BO$446</definedName>
    <definedName name="_____ME23">[1]Peralatan!$BO$466</definedName>
    <definedName name="_____ME24">[1]Peralatan!$BO$486</definedName>
    <definedName name="_____ME25">[1]Peralatan!$BO$506</definedName>
    <definedName name="_____ME26">[1]Peralatan!$BO$526</definedName>
    <definedName name="_____ME27">[1]Peralatan!$BO$546</definedName>
    <definedName name="_____ME28">[1]Peralatan!$BO$566</definedName>
    <definedName name="_____ME29">[1]Peralatan!$BO$586</definedName>
    <definedName name="_____ME30">[1]Peralatan!$BO$606</definedName>
    <definedName name="_____ME31">[1]Peralatan!$BO$626</definedName>
    <definedName name="_____ME32">[1]Peralatan!$BO$646</definedName>
    <definedName name="_____ME33">[1]Peralatan!$BO$666</definedName>
    <definedName name="_____ME34">[1]Peralatan!$BO$697</definedName>
    <definedName name="_____ME35">'[1]Peralatan (2)'!$R$26</definedName>
    <definedName name="_____MMM01" localSheetId="22">#REF!</definedName>
    <definedName name="_____MMM01">#REF!</definedName>
    <definedName name="_____MMM02" localSheetId="22">#REF!</definedName>
    <definedName name="_____MMM02">#REF!</definedName>
    <definedName name="_____MMM03" localSheetId="22">#REF!</definedName>
    <definedName name="_____MMM03">#REF!</definedName>
    <definedName name="_____MMM04" localSheetId="22">#REF!</definedName>
    <definedName name="_____MMM04">#REF!</definedName>
    <definedName name="_____MMM05" localSheetId="22">#REF!</definedName>
    <definedName name="_____MMM05">#REF!</definedName>
    <definedName name="_____MMM06" localSheetId="22">#REF!</definedName>
    <definedName name="_____MMM06">#REF!</definedName>
    <definedName name="_____MMM07" localSheetId="22">#REF!</definedName>
    <definedName name="_____MMM07">#REF!</definedName>
    <definedName name="_____MMM08" localSheetId="22">#REF!</definedName>
    <definedName name="_____MMM08">#REF!</definedName>
    <definedName name="_____MMM09" localSheetId="22">#REF!</definedName>
    <definedName name="_____MMM09">#REF!</definedName>
    <definedName name="_____MMM10" localSheetId="22">#REF!</definedName>
    <definedName name="_____MMM10">#REF!</definedName>
    <definedName name="_____MMM11" localSheetId="22">#REF!</definedName>
    <definedName name="_____MMM11">#REF!</definedName>
    <definedName name="_____MMM12" localSheetId="22">#REF!</definedName>
    <definedName name="_____MMM12">#REF!</definedName>
    <definedName name="_____MMM13" localSheetId="22">#REF!</definedName>
    <definedName name="_____MMM13">#REF!</definedName>
    <definedName name="_____MMM14" localSheetId="22">#REF!</definedName>
    <definedName name="_____MMM14">#REF!</definedName>
    <definedName name="_____MMM15" localSheetId="22">#REF!</definedName>
    <definedName name="_____MMM15">#REF!</definedName>
    <definedName name="_____MMM16" localSheetId="22">#REF!</definedName>
    <definedName name="_____MMM16">#REF!</definedName>
    <definedName name="_____MMM17" localSheetId="22">#REF!</definedName>
    <definedName name="_____MMM17">#REF!</definedName>
    <definedName name="_____MMM18" localSheetId="22">#REF!</definedName>
    <definedName name="_____MMM18">#REF!</definedName>
    <definedName name="_____MMM19" localSheetId="22">#REF!</definedName>
    <definedName name="_____MMM19">#REF!</definedName>
    <definedName name="_____MMM20" localSheetId="22">#REF!</definedName>
    <definedName name="_____MMM20">#REF!</definedName>
    <definedName name="_____MMM21" localSheetId="22">#REF!</definedName>
    <definedName name="_____MMM21">#REF!</definedName>
    <definedName name="_____MMM22" localSheetId="22">#REF!</definedName>
    <definedName name="_____MMM22">#REF!</definedName>
    <definedName name="_____MMM23" localSheetId="22">#REF!</definedName>
    <definedName name="_____MMM23">#REF!</definedName>
    <definedName name="_____MMM24" localSheetId="22">#REF!</definedName>
    <definedName name="_____MMM24">#REF!</definedName>
    <definedName name="_____MMM25" localSheetId="22">#REF!</definedName>
    <definedName name="_____MMM25">#REF!</definedName>
    <definedName name="_____MMM26" localSheetId="22">#REF!</definedName>
    <definedName name="_____MMM26">#REF!</definedName>
    <definedName name="_____MMM27" localSheetId="22">#REF!</definedName>
    <definedName name="_____MMM27">#REF!</definedName>
    <definedName name="_____MMM28" localSheetId="22">#REF!</definedName>
    <definedName name="_____MMM28">#REF!</definedName>
    <definedName name="_____MMM29" localSheetId="22">#REF!</definedName>
    <definedName name="_____MMM29">#REF!</definedName>
    <definedName name="_____MMM30" localSheetId="22">#REF!</definedName>
    <definedName name="_____MMM30">#REF!</definedName>
    <definedName name="_____MMM31" localSheetId="22">#REF!</definedName>
    <definedName name="_____MMM31">#REF!</definedName>
    <definedName name="_____MMM32" localSheetId="22">#REF!</definedName>
    <definedName name="_____MMM32">#REF!</definedName>
    <definedName name="_____MMM33" localSheetId="22">#REF!</definedName>
    <definedName name="_____MMM33">#REF!</definedName>
    <definedName name="_____MMM34" localSheetId="22">#REF!</definedName>
    <definedName name="_____MMM34">#REF!</definedName>
    <definedName name="_____MMM35" localSheetId="22">#REF!</definedName>
    <definedName name="_____MMM35">#REF!</definedName>
    <definedName name="_____MMM36" localSheetId="22">#REF!</definedName>
    <definedName name="_____MMM36">#REF!</definedName>
    <definedName name="_____MMM37" localSheetId="22">#REF!</definedName>
    <definedName name="_____MMM37">#REF!</definedName>
    <definedName name="_____MMM38" localSheetId="22">#REF!</definedName>
    <definedName name="_____MMM38">#REF!</definedName>
    <definedName name="_____MMM39" localSheetId="22">#REF!</definedName>
    <definedName name="_____MMM39">#REF!</definedName>
    <definedName name="_____MMM40" localSheetId="22">#REF!</definedName>
    <definedName name="_____MMM40">#REF!</definedName>
    <definedName name="_____MMM41" localSheetId="22">#REF!</definedName>
    <definedName name="_____MMM41">#REF!</definedName>
    <definedName name="_____MMM411" localSheetId="22">#REF!</definedName>
    <definedName name="_____MMM411">#REF!</definedName>
    <definedName name="_____MMM42" localSheetId="22">#REF!</definedName>
    <definedName name="_____MMM42">#REF!</definedName>
    <definedName name="_____MMM43" localSheetId="22">#REF!</definedName>
    <definedName name="_____MMM43">#REF!</definedName>
    <definedName name="_____MMM44" localSheetId="22">#REF!</definedName>
    <definedName name="_____MMM44">#REF!</definedName>
    <definedName name="_____MMM45" localSheetId="22">#REF!</definedName>
    <definedName name="_____MMM45">#REF!</definedName>
    <definedName name="_____MMM46" localSheetId="22">#REF!</definedName>
    <definedName name="_____MMM46">#REF!</definedName>
    <definedName name="_____MMM47" localSheetId="22">#REF!</definedName>
    <definedName name="_____MMM47">#REF!</definedName>
    <definedName name="_____MMM48" localSheetId="22">#REF!</definedName>
    <definedName name="_____MMM48">#REF!</definedName>
    <definedName name="_____MMM49" localSheetId="22">#REF!</definedName>
    <definedName name="_____MMM49">#REF!</definedName>
    <definedName name="_____MMM50" localSheetId="22">#REF!</definedName>
    <definedName name="_____MMM50">#REF!</definedName>
    <definedName name="_____MMM51" localSheetId="22">#REF!</definedName>
    <definedName name="_____MMM51">#REF!</definedName>
    <definedName name="_____MMM52" localSheetId="22">#REF!</definedName>
    <definedName name="_____MMM52">#REF!</definedName>
    <definedName name="_____MMM53" localSheetId="22">#REF!</definedName>
    <definedName name="_____MMM53">#REF!</definedName>
    <definedName name="_____MMM54" localSheetId="22">#REF!</definedName>
    <definedName name="_____MMM54">#REF!</definedName>
    <definedName name="_____xlnm.Print_Area">"#ref!"</definedName>
    <definedName name="____DIV4" hidden="1">[6]Div2!$I$12:$I$20</definedName>
    <definedName name="____DIV5" hidden="1">[6]Div2!$H$12:$H$20</definedName>
    <definedName name="____HAL2">[4]Mobilisasi!#REF!</definedName>
    <definedName name="____LLL01" localSheetId="22">#REF!</definedName>
    <definedName name="____LLL01">#REF!</definedName>
    <definedName name="____LLL02" localSheetId="22">#REF!</definedName>
    <definedName name="____LLL02">#REF!</definedName>
    <definedName name="____LLL03" localSheetId="22">#REF!</definedName>
    <definedName name="____LLL03">#REF!</definedName>
    <definedName name="____LLL04" localSheetId="22">#REF!</definedName>
    <definedName name="____LLL04">#REF!</definedName>
    <definedName name="____LLL05" localSheetId="22">#REF!</definedName>
    <definedName name="____LLL05">#REF!</definedName>
    <definedName name="____LLL06" localSheetId="22">#REF!</definedName>
    <definedName name="____LLL06">#REF!</definedName>
    <definedName name="____LLL07" localSheetId="22">#REF!</definedName>
    <definedName name="____LLL07">#REF!</definedName>
    <definedName name="____LLL08" localSheetId="22">#REF!</definedName>
    <definedName name="____LLL08">#REF!</definedName>
    <definedName name="____LLL09" localSheetId="22">#REF!</definedName>
    <definedName name="____LLL09">#REF!</definedName>
    <definedName name="____LLL10" localSheetId="22">#REF!</definedName>
    <definedName name="____LLL10">#REF!</definedName>
    <definedName name="____LLL11" localSheetId="22">#REF!</definedName>
    <definedName name="____LLL11">#REF!</definedName>
    <definedName name="____MDE01">[1]Peralatan!$BO$27</definedName>
    <definedName name="____MDE02">[1]Peralatan!$BO$47</definedName>
    <definedName name="____MDE03">[1]Peralatan!$BO$67</definedName>
    <definedName name="____MDE04">[1]Peralatan!$BO$87</definedName>
    <definedName name="____MDE05">[1]Peralatan!$BO$107</definedName>
    <definedName name="____MDE06">[1]Peralatan!$BO$127</definedName>
    <definedName name="____MDE07">[1]Peralatan!$BO$147</definedName>
    <definedName name="____MDE08">[1]Peralatan!$BO$167</definedName>
    <definedName name="____MDE09">[1]Peralatan!$BO$187</definedName>
    <definedName name="____MDE10">[1]Peralatan!$BO$207</definedName>
    <definedName name="____MDE11">[1]Peralatan!$BO$227</definedName>
    <definedName name="____MDE12">[1]Peralatan!$BO$247</definedName>
    <definedName name="____MDE13">[1]Peralatan!$BO$267</definedName>
    <definedName name="____MDE14">[1]Peralatan!$BO$287</definedName>
    <definedName name="____MDE15">[1]Peralatan!$BO$307</definedName>
    <definedName name="____MDE16">[1]Peralatan!$BO$327</definedName>
    <definedName name="____MDE17">[1]Peralatan!$BO$347</definedName>
    <definedName name="____MDE18">[1]Peralatan!$BO$367</definedName>
    <definedName name="____MDE19">[1]Peralatan!$BO$387</definedName>
    <definedName name="____MDE20">[1]Peralatan!$BO$407</definedName>
    <definedName name="____MDE21">[1]Peralatan!$BO$427</definedName>
    <definedName name="____MDE22">[1]Peralatan!$BO$447</definedName>
    <definedName name="____MDE23">[1]Peralatan!$BO$467</definedName>
    <definedName name="____MDE24">[1]Peralatan!$BO$487</definedName>
    <definedName name="____MDE25">[1]Peralatan!$BO$507</definedName>
    <definedName name="____MDE26">[1]Peralatan!$BO$527</definedName>
    <definedName name="____MDE27">[1]Peralatan!$BO$547</definedName>
    <definedName name="____MDE28">[1]Peralatan!$BO$567</definedName>
    <definedName name="____MDE29">[1]Peralatan!$BO$587</definedName>
    <definedName name="____MDE30">[1]Peralatan!$BO$607</definedName>
    <definedName name="____MDE31">[1]Peralatan!$BO$627</definedName>
    <definedName name="____MDE32">[1]Peralatan!$BO$647</definedName>
    <definedName name="____MDE33">[1]Peralatan!$BO$667</definedName>
    <definedName name="____MDE34">[1]Peralatan!$BO$698</definedName>
    <definedName name="____MDE35">'[1]Peralatan (2)'!$R$27</definedName>
    <definedName name="____ME01">[1]Peralatan!$BO$26</definedName>
    <definedName name="____ME02">[1]Peralatan!$BO$46</definedName>
    <definedName name="____ME03">[1]Peralatan!$BO$66</definedName>
    <definedName name="____ME04">[1]Peralatan!$BO$86</definedName>
    <definedName name="____ME05">[1]Peralatan!$BO$106</definedName>
    <definedName name="____ME06">[1]Peralatan!$BO$126</definedName>
    <definedName name="____ME07">[1]Peralatan!$BO$146</definedName>
    <definedName name="____ME08">[1]Peralatan!$BO$166</definedName>
    <definedName name="____ME09">[1]Peralatan!$BO$186</definedName>
    <definedName name="____ME10">[1]Peralatan!$BO$206</definedName>
    <definedName name="____ME11">[1]Peralatan!$BO$226</definedName>
    <definedName name="____ME12">[1]Peralatan!$BO$246</definedName>
    <definedName name="____ME13">[1]Peralatan!$BO$266</definedName>
    <definedName name="____ME14">[1]Peralatan!$BO$286</definedName>
    <definedName name="____ME15">[1]Peralatan!$BO$306</definedName>
    <definedName name="____ME16">[1]Peralatan!$BO$326</definedName>
    <definedName name="____ME17">[1]Peralatan!$BO$346</definedName>
    <definedName name="____ME18">[1]Peralatan!$BO$366</definedName>
    <definedName name="____ME19">[1]Peralatan!$BO$386</definedName>
    <definedName name="____ME20">[1]Peralatan!$BO$406</definedName>
    <definedName name="____ME21">[1]Peralatan!$BO$426</definedName>
    <definedName name="____ME22">[1]Peralatan!$BO$446</definedName>
    <definedName name="____ME23">[1]Peralatan!$BO$466</definedName>
    <definedName name="____ME24">[1]Peralatan!$BO$486</definedName>
    <definedName name="____ME25">[1]Peralatan!$BO$506</definedName>
    <definedName name="____ME26">[1]Peralatan!$BO$526</definedName>
    <definedName name="____ME27">[1]Peralatan!$BO$546</definedName>
    <definedName name="____ME28">[1]Peralatan!$BO$566</definedName>
    <definedName name="____ME29">[1]Peralatan!$BO$586</definedName>
    <definedName name="____ME30">[1]Peralatan!$BO$606</definedName>
    <definedName name="____ME31">[1]Peralatan!$BO$626</definedName>
    <definedName name="____ME32">[1]Peralatan!$BO$646</definedName>
    <definedName name="____ME33">[1]Peralatan!$BO$666</definedName>
    <definedName name="____ME34">[1]Peralatan!$BO$697</definedName>
    <definedName name="____ME35">'[1]Peralatan (2)'!$R$26</definedName>
    <definedName name="____MMM01" localSheetId="22">#REF!</definedName>
    <definedName name="____MMM01">#REF!</definedName>
    <definedName name="____MMM02" localSheetId="22">#REF!</definedName>
    <definedName name="____MMM02">#REF!</definedName>
    <definedName name="____MMM03" localSheetId="22">#REF!</definedName>
    <definedName name="____MMM03">#REF!</definedName>
    <definedName name="____MMM04" localSheetId="22">#REF!</definedName>
    <definedName name="____MMM04">#REF!</definedName>
    <definedName name="____MMM05" localSheetId="22">#REF!</definedName>
    <definedName name="____MMM05">#REF!</definedName>
    <definedName name="____MMM06" localSheetId="22">#REF!</definedName>
    <definedName name="____MMM06">#REF!</definedName>
    <definedName name="____MMM07" localSheetId="22">#REF!</definedName>
    <definedName name="____MMM07">#REF!</definedName>
    <definedName name="____MMM08" localSheetId="22">#REF!</definedName>
    <definedName name="____MMM08">#REF!</definedName>
    <definedName name="____MMM09" localSheetId="22">#REF!</definedName>
    <definedName name="____MMM09">#REF!</definedName>
    <definedName name="____MMM10" localSheetId="22">#REF!</definedName>
    <definedName name="____MMM10">#REF!</definedName>
    <definedName name="____MMM11" localSheetId="22">#REF!</definedName>
    <definedName name="____MMM11">#REF!</definedName>
    <definedName name="____MMM12" localSheetId="22">#REF!</definedName>
    <definedName name="____MMM12">#REF!</definedName>
    <definedName name="____MMM13" localSheetId="22">#REF!</definedName>
    <definedName name="____MMM13">#REF!</definedName>
    <definedName name="____MMM14" localSheetId="22">#REF!</definedName>
    <definedName name="____MMM14">#REF!</definedName>
    <definedName name="____MMM15" localSheetId="22">#REF!</definedName>
    <definedName name="____MMM15">#REF!</definedName>
    <definedName name="____MMM16" localSheetId="22">#REF!</definedName>
    <definedName name="____MMM16">#REF!</definedName>
    <definedName name="____MMM17" localSheetId="22">#REF!</definedName>
    <definedName name="____MMM17">#REF!</definedName>
    <definedName name="____MMM18" localSheetId="22">#REF!</definedName>
    <definedName name="____MMM18">#REF!</definedName>
    <definedName name="____MMM19" localSheetId="22">#REF!</definedName>
    <definedName name="____MMM19">#REF!</definedName>
    <definedName name="____MMM20" localSheetId="22">#REF!</definedName>
    <definedName name="____MMM20">#REF!</definedName>
    <definedName name="____MMM21" localSheetId="22">#REF!</definedName>
    <definedName name="____MMM21">#REF!</definedName>
    <definedName name="____MMM22" localSheetId="22">#REF!</definedName>
    <definedName name="____MMM22">#REF!</definedName>
    <definedName name="____MMM23" localSheetId="22">#REF!</definedName>
    <definedName name="____MMM23">#REF!</definedName>
    <definedName name="____MMM24" localSheetId="22">#REF!</definedName>
    <definedName name="____MMM24">#REF!</definedName>
    <definedName name="____MMM25" localSheetId="22">#REF!</definedName>
    <definedName name="____MMM25">#REF!</definedName>
    <definedName name="____MMM26" localSheetId="22">#REF!</definedName>
    <definedName name="____MMM26">#REF!</definedName>
    <definedName name="____MMM27" localSheetId="22">#REF!</definedName>
    <definedName name="____MMM27">#REF!</definedName>
    <definedName name="____MMM28" localSheetId="22">#REF!</definedName>
    <definedName name="____MMM28">#REF!</definedName>
    <definedName name="____MMM29" localSheetId="22">#REF!</definedName>
    <definedName name="____MMM29">#REF!</definedName>
    <definedName name="____MMM30" localSheetId="22">#REF!</definedName>
    <definedName name="____MMM30">#REF!</definedName>
    <definedName name="____MMM31" localSheetId="22">#REF!</definedName>
    <definedName name="____MMM31">#REF!</definedName>
    <definedName name="____MMM32" localSheetId="22">#REF!</definedName>
    <definedName name="____MMM32">#REF!</definedName>
    <definedName name="____MMM33" localSheetId="22">#REF!</definedName>
    <definedName name="____MMM33">#REF!</definedName>
    <definedName name="____MMM34" localSheetId="22">#REF!</definedName>
    <definedName name="____MMM34">#REF!</definedName>
    <definedName name="____MMM35" localSheetId="22">#REF!</definedName>
    <definedName name="____MMM35">#REF!</definedName>
    <definedName name="____MMM36" localSheetId="22">#REF!</definedName>
    <definedName name="____MMM36">#REF!</definedName>
    <definedName name="____MMM37" localSheetId="22">#REF!</definedName>
    <definedName name="____MMM37">#REF!</definedName>
    <definedName name="____MMM38" localSheetId="22">#REF!</definedName>
    <definedName name="____MMM38">#REF!</definedName>
    <definedName name="____MMM39" localSheetId="22">#REF!</definedName>
    <definedName name="____MMM39">#REF!</definedName>
    <definedName name="____MMM40" localSheetId="22">#REF!</definedName>
    <definedName name="____MMM40">#REF!</definedName>
    <definedName name="____MMM41" localSheetId="22">#REF!</definedName>
    <definedName name="____MMM41">#REF!</definedName>
    <definedName name="____MMM411" localSheetId="22">#REF!</definedName>
    <definedName name="____MMM411">#REF!</definedName>
    <definedName name="____MMM42" localSheetId="22">#REF!</definedName>
    <definedName name="____MMM42">#REF!</definedName>
    <definedName name="____MMM43" localSheetId="22">#REF!</definedName>
    <definedName name="____MMM43">#REF!</definedName>
    <definedName name="____MMM44" localSheetId="22">#REF!</definedName>
    <definedName name="____MMM44">#REF!</definedName>
    <definedName name="____MMM45" localSheetId="22">#REF!</definedName>
    <definedName name="____MMM45">#REF!</definedName>
    <definedName name="____MMM46" localSheetId="22">#REF!</definedName>
    <definedName name="____MMM46">#REF!</definedName>
    <definedName name="____MMM47" localSheetId="22">#REF!</definedName>
    <definedName name="____MMM47">#REF!</definedName>
    <definedName name="____MMM48" localSheetId="22">#REF!</definedName>
    <definedName name="____MMM48">#REF!</definedName>
    <definedName name="____MMM49" localSheetId="22">#REF!</definedName>
    <definedName name="____MMM49">#REF!</definedName>
    <definedName name="____MMM50" localSheetId="22">#REF!</definedName>
    <definedName name="____MMM50">#REF!</definedName>
    <definedName name="____MMM51" localSheetId="22">#REF!</definedName>
    <definedName name="____MMM51">#REF!</definedName>
    <definedName name="____MMM52" localSheetId="22">#REF!</definedName>
    <definedName name="____MMM52">#REF!</definedName>
    <definedName name="____MMM53" localSheetId="22">#REF!</definedName>
    <definedName name="____MMM53">#REF!</definedName>
    <definedName name="____MMM54" localSheetId="22">#REF!</definedName>
    <definedName name="____MMM54">#REF!</definedName>
    <definedName name="____xlnm.Print_Area">"#ref!"</definedName>
    <definedName name="____xlnm_Print_Area">"#ref!"</definedName>
    <definedName name="___HAL2">[4]Mobilisasi!#REF!</definedName>
    <definedName name="___LLL01">#N/A</definedName>
    <definedName name="___LLL02">#N/A</definedName>
    <definedName name="___LLL03">#N/A</definedName>
    <definedName name="___LLL04">#N/A</definedName>
    <definedName name="___LLL05">#N/A</definedName>
    <definedName name="___LLL06">#N/A</definedName>
    <definedName name="___LLL07">#N/A</definedName>
    <definedName name="___LLL08">#N/A</definedName>
    <definedName name="___LLL09">#N/A</definedName>
    <definedName name="___LLL10">#N/A</definedName>
    <definedName name="___LLL11">#N/A</definedName>
    <definedName name="___MDE01">[1]Peralatan!$BO$27</definedName>
    <definedName name="___MDE02">[1]Peralatan!$BO$47</definedName>
    <definedName name="___MDE03">[1]Peralatan!$BO$67</definedName>
    <definedName name="___MDE04">[1]Peralatan!$BO$87</definedName>
    <definedName name="___MDE05">[1]Peralatan!$BO$107</definedName>
    <definedName name="___MDE06">[1]Peralatan!$BO$127</definedName>
    <definedName name="___MDE07">[1]Peralatan!$BO$147</definedName>
    <definedName name="___MDE08">[1]Peralatan!$BO$167</definedName>
    <definedName name="___MDE09">[1]Peralatan!$BO$187</definedName>
    <definedName name="___MDE10">[1]Peralatan!$BO$207</definedName>
    <definedName name="___MDE11">[1]Peralatan!$BO$227</definedName>
    <definedName name="___MDE12">[1]Peralatan!$BO$247</definedName>
    <definedName name="___MDE13">[1]Peralatan!$BO$267</definedName>
    <definedName name="___MDE14">[1]Peralatan!$BO$287</definedName>
    <definedName name="___MDE15">[1]Peralatan!$BO$307</definedName>
    <definedName name="___MDE16">[1]Peralatan!$BO$327</definedName>
    <definedName name="___MDE17">[1]Peralatan!$BO$347</definedName>
    <definedName name="___MDE18">[1]Peralatan!$BO$367</definedName>
    <definedName name="___MDE19">[1]Peralatan!$BO$387</definedName>
    <definedName name="___MDE20">[1]Peralatan!$BO$407</definedName>
    <definedName name="___MDE21">[1]Peralatan!$BO$427</definedName>
    <definedName name="___MDE22">[1]Peralatan!$BO$447</definedName>
    <definedName name="___MDE23">[1]Peralatan!$BO$467</definedName>
    <definedName name="___MDE24">[1]Peralatan!$BO$487</definedName>
    <definedName name="___MDE25">[1]Peralatan!$BO$507</definedName>
    <definedName name="___MDE26" localSheetId="22">#REF!</definedName>
    <definedName name="___MDE26">#REF!</definedName>
    <definedName name="___MDE27">[1]Peralatan!$BO$547</definedName>
    <definedName name="___MDE28">[1]Peralatan!$BO$567</definedName>
    <definedName name="___MDE29">[1]Peralatan!$BO$587</definedName>
    <definedName name="___MDE30">[1]Peralatan!$BO$607</definedName>
    <definedName name="___MDE31">[1]Peralatan!$BO$627</definedName>
    <definedName name="___MDE32">[1]Peralatan!$BO$647</definedName>
    <definedName name="___MDE33">[1]Peralatan!$BO$667</definedName>
    <definedName name="___MDE34">[1]Peralatan!$BO$698</definedName>
    <definedName name="___MDE35">'[1]Peralatan (2)'!$R$27</definedName>
    <definedName name="___ME01">[1]Peralatan!$BO$26</definedName>
    <definedName name="___ME02">[1]Peralatan!$BO$46</definedName>
    <definedName name="___ME03">[1]Peralatan!$BO$66</definedName>
    <definedName name="___ME04">[1]Peralatan!$BO$86</definedName>
    <definedName name="___ME05">[1]Peralatan!$BO$106</definedName>
    <definedName name="___ME06">[1]Peralatan!$BO$126</definedName>
    <definedName name="___ME07">[1]Peralatan!$BO$146</definedName>
    <definedName name="___ME08">[1]Peralatan!$BO$166</definedName>
    <definedName name="___ME09">[1]Peralatan!$BO$186</definedName>
    <definedName name="___ME10">[1]Peralatan!$BO$206</definedName>
    <definedName name="___ME11">[1]Peralatan!$BO$226</definedName>
    <definedName name="___ME12">[1]Peralatan!$BO$246</definedName>
    <definedName name="___ME13">[1]Peralatan!$BO$266</definedName>
    <definedName name="___ME14">[1]Peralatan!$BO$286</definedName>
    <definedName name="___ME15">[1]Peralatan!$BO$306</definedName>
    <definedName name="___ME16">[1]Peralatan!$BO$326</definedName>
    <definedName name="___ME17">[1]Peralatan!$BO$346</definedName>
    <definedName name="___ME18">[1]Peralatan!$BO$366</definedName>
    <definedName name="___ME19">[1]Peralatan!$BO$386</definedName>
    <definedName name="___ME20">[1]Peralatan!$BO$406</definedName>
    <definedName name="___ME21">[1]Peralatan!$BO$426</definedName>
    <definedName name="___ME22">[1]Peralatan!$BO$446</definedName>
    <definedName name="___ME23">[1]Peralatan!$BO$466</definedName>
    <definedName name="___ME24">[1]Peralatan!$BO$486</definedName>
    <definedName name="___ME25">[1]Peralatan!$BO$506</definedName>
    <definedName name="___ME26" localSheetId="22">#REF!</definedName>
    <definedName name="___ME26">#REF!</definedName>
    <definedName name="___ME27">[1]Peralatan!$BO$546</definedName>
    <definedName name="___ME28">[1]Peralatan!$BO$566</definedName>
    <definedName name="___ME29">[1]Peralatan!$BO$586</definedName>
    <definedName name="___ME30">[1]Peralatan!$BO$606</definedName>
    <definedName name="___ME31">[1]Peralatan!$BO$626</definedName>
    <definedName name="___ME32">[1]Peralatan!$BO$646</definedName>
    <definedName name="___ME33">[1]Peralatan!$BO$666</definedName>
    <definedName name="___ME34">[1]Peralatan!$BO$697</definedName>
    <definedName name="___ME35">'[1]Peralatan (2)'!$R$26</definedName>
    <definedName name="___MMM01">#N/A</definedName>
    <definedName name="___MMM02">#N/A</definedName>
    <definedName name="___MMM03">#N/A</definedName>
    <definedName name="___MMM04">#N/A</definedName>
    <definedName name="___MMM05">#N/A</definedName>
    <definedName name="___MMM06">#N/A</definedName>
    <definedName name="___MMM07">#N/A</definedName>
    <definedName name="___MMM08">#N/A</definedName>
    <definedName name="___MMM09">#N/A</definedName>
    <definedName name="___MMM10">#N/A</definedName>
    <definedName name="___MMM11">#N/A</definedName>
    <definedName name="___MMM12">#N/A</definedName>
    <definedName name="___MMM13">#N/A</definedName>
    <definedName name="___MMM14">#N/A</definedName>
    <definedName name="___MMM15">#N/A</definedName>
    <definedName name="___MMM16">#N/A</definedName>
    <definedName name="___MMM17">#N/A</definedName>
    <definedName name="___MMM18">#N/A</definedName>
    <definedName name="___MMM19">#N/A</definedName>
    <definedName name="___MMM20">#N/A</definedName>
    <definedName name="___MMM21">#N/A</definedName>
    <definedName name="___MMM22">#N/A</definedName>
    <definedName name="___MMM23">#N/A</definedName>
    <definedName name="___MMM24">#N/A</definedName>
    <definedName name="___MMM25">#N/A</definedName>
    <definedName name="___MMM26">#N/A</definedName>
    <definedName name="___MMM27">#N/A</definedName>
    <definedName name="___MMM28">#N/A</definedName>
    <definedName name="___MMM29">#N/A</definedName>
    <definedName name="___MMM30">#N/A</definedName>
    <definedName name="___MMM31">#N/A</definedName>
    <definedName name="___MMM32">#N/A</definedName>
    <definedName name="___MMM33">#N/A</definedName>
    <definedName name="___MMM34">#N/A</definedName>
    <definedName name="___MMM35">#N/A</definedName>
    <definedName name="___MMM36">#N/A</definedName>
    <definedName name="___MMM37">#N/A</definedName>
    <definedName name="___MMM38">#N/A</definedName>
    <definedName name="___MMM39">#N/A</definedName>
    <definedName name="___MMM40">#N/A</definedName>
    <definedName name="___MMM41">#N/A</definedName>
    <definedName name="___MMM411">#N/A</definedName>
    <definedName name="___MMM42">#N/A</definedName>
    <definedName name="___MMM43">#N/A</definedName>
    <definedName name="___MMM44">#N/A</definedName>
    <definedName name="___MMM45">#N/A</definedName>
    <definedName name="___MMM46">#N/A</definedName>
    <definedName name="___MMM47">#N/A</definedName>
    <definedName name="___MMM48">#N/A</definedName>
    <definedName name="___MMM49">#N/A</definedName>
    <definedName name="___MMM50">#N/A</definedName>
    <definedName name="___MMM51">#N/A</definedName>
    <definedName name="___MMM52">#N/A</definedName>
    <definedName name="___MMM53">#N/A</definedName>
    <definedName name="___MMM54">#N/A</definedName>
    <definedName name="___xlnm.Print_Area">"#ref!"</definedName>
    <definedName name="__123Graph_A" hidden="1">[7]S_Suramadu!$H$72:$CD$72</definedName>
    <definedName name="__123Graph_B" hidden="1">[7]S_Suramadu!$H$74:$CD$74</definedName>
    <definedName name="__123Graph_X" hidden="1">'[8]JAD-PEL'!$L$173:$BF$173</definedName>
    <definedName name="__DIV1">[9]RAB!$J$29</definedName>
    <definedName name="__DIV10">'[10]Kuantitas &amp; Harga'!#REF!</definedName>
    <definedName name="__DIV11">'[10]Kuantitas &amp; Harga'!#REF!</definedName>
    <definedName name="__div2">'[10]Rekap Biaya'!#REF!</definedName>
    <definedName name="__DIV3">[9]RAB!$J$85</definedName>
    <definedName name="__DIV4">'[10]Kuantitas &amp; Harga'!#REF!</definedName>
    <definedName name="__DIV5">'[10]Kuantitas &amp; Harga'!#REF!</definedName>
    <definedName name="__DIV6">'[10]Kuantitas &amp; Harga'!#REF!</definedName>
    <definedName name="__DIV7">'[10]Kuantitas &amp; Harga'!#REF!</definedName>
    <definedName name="__DIV8">'[10]Kuantitas &amp; Harga'!#REF!</definedName>
    <definedName name="__DIV9">'[10]Kuantitas &amp; Harga'!#REF!</definedName>
    <definedName name="__EEE02">'[11]5-Alt(1)'!$AW$9</definedName>
    <definedName name="__EEE05">'[11]5-Alt(1)'!$AW$12</definedName>
    <definedName name="__EEE06">'[11]5-Alt(1)'!$AW$13</definedName>
    <definedName name="__EEE07">'[11]5-Alt(1)'!$AW$14</definedName>
    <definedName name="__EEE08">'[11]5-Alt(1)'!$AW$15</definedName>
    <definedName name="__EEE09">'[11]5-Alt(1)'!$AW$16</definedName>
    <definedName name="__EEE10">'[11]5-Alt(1)'!$AW$17</definedName>
    <definedName name="__EEE11">'[11]5-Alt(1)'!$AW$18</definedName>
    <definedName name="__EEE13">'[11]5-Alt(1)'!$AW$20</definedName>
    <definedName name="__EEE16">'[11]5-Alt(1)'!$AW$23</definedName>
    <definedName name="__EEE17">'[11]5-Alt(1)'!$AW$24</definedName>
    <definedName name="__EEE23">'[11]5-Alt(1)'!$AW$30</definedName>
    <definedName name="__EEE27">'[11]5-Alt(1)'!$AW$34</definedName>
    <definedName name="__EEE29">'[11]5-Alt(1)'!$AW$36</definedName>
    <definedName name="__EEE31">'[11]5-Alt(1)'!$AW$38</definedName>
    <definedName name="__HAL1" localSheetId="22">#REF!</definedName>
    <definedName name="__HAL1">#REF!</definedName>
    <definedName name="__HAL2">'[10]Kuantitas &amp; Harga'!#REF!</definedName>
    <definedName name="__HAL3">'[10]Kuantitas &amp; Harga'!#REF!</definedName>
    <definedName name="__HAL4">'[10]Kuantitas &amp; Harga'!#REF!</definedName>
    <definedName name="__HAL5">'[10]Kuantitas &amp; Harga'!#REF!</definedName>
    <definedName name="__HAL6">'[10]Kuantitas &amp; Harga'!#REF!</definedName>
    <definedName name="__HAL7">'[10]Kuantitas &amp; Harga'!#REF!</definedName>
    <definedName name="__HAL8">'[10]Kuantitas &amp; Harga'!#REF!</definedName>
    <definedName name="__LLL01">"#ref!"</definedName>
    <definedName name="__LLL02">"#ref!"</definedName>
    <definedName name="__LLL03">"#ref!"</definedName>
    <definedName name="__LLL04">"#ref!"</definedName>
    <definedName name="__LLL05">"#ref!"</definedName>
    <definedName name="__LLL06">"#ref!"</definedName>
    <definedName name="__LLL07">"#ref!"</definedName>
    <definedName name="__LLL08">"#ref!"</definedName>
    <definedName name="__LLL09">"#ref!"</definedName>
    <definedName name="__LLL10">"#ref!"</definedName>
    <definedName name="__LLL11">"#ref!"</definedName>
    <definedName name="__MDE01">[1]Peralatan!$BO$27</definedName>
    <definedName name="__MDE02">[1]Peralatan!$BO$47</definedName>
    <definedName name="__MDE03">[1]Peralatan!$BO$67</definedName>
    <definedName name="__MDE04">[1]Peralatan!$BO$87</definedName>
    <definedName name="__MDE05">[1]Peralatan!$BO$107</definedName>
    <definedName name="__MDE06">[1]Peralatan!$BO$127</definedName>
    <definedName name="__MDE07">[1]Peralatan!$BO$147</definedName>
    <definedName name="__MDE08">[1]Peralatan!$BO$167</definedName>
    <definedName name="__MDE09">[1]Peralatan!$BO$187</definedName>
    <definedName name="__MDE10">[1]Peralatan!$BO$207</definedName>
    <definedName name="__MDE11">[1]Peralatan!$BO$227</definedName>
    <definedName name="__MDE12">[1]Peralatan!$BO$247</definedName>
    <definedName name="__MDE13">[1]Peralatan!$BO$267</definedName>
    <definedName name="__MDE14">[1]Peralatan!$BO$287</definedName>
    <definedName name="__MDE15">[1]Peralatan!$BO$307</definedName>
    <definedName name="__MDE16">[1]Peralatan!$BO$327</definedName>
    <definedName name="__MDE17">[1]Peralatan!$BO$347</definedName>
    <definedName name="__MDE18">[1]Peralatan!$BO$367</definedName>
    <definedName name="__MDE19">[1]Peralatan!$BO$387</definedName>
    <definedName name="__MDE20">[1]Peralatan!$BO$407</definedName>
    <definedName name="__MDE21">[1]Peralatan!$BO$427</definedName>
    <definedName name="__MDE22">[1]Peralatan!$BO$447</definedName>
    <definedName name="__MDE23">[1]Peralatan!$BO$467</definedName>
    <definedName name="__MDE24">[1]Peralatan!$BO$487</definedName>
    <definedName name="__MDE25">[1]Peralatan!$BO$507</definedName>
    <definedName name="__MDE26" localSheetId="22">#REF!</definedName>
    <definedName name="__MDE26">#REF!</definedName>
    <definedName name="__MDE27">[1]Peralatan!$BO$547</definedName>
    <definedName name="__MDE28">[1]Peralatan!$BO$567</definedName>
    <definedName name="__MDE29">[1]Peralatan!$BO$587</definedName>
    <definedName name="__MDE30">[1]Peralatan!$BO$607</definedName>
    <definedName name="__MDE31">[1]Peralatan!$BO$627</definedName>
    <definedName name="__MDE32">[1]Peralatan!$BO$647</definedName>
    <definedName name="__MDE33">[1]Peralatan!$BO$667</definedName>
    <definedName name="__MDE34">[1]Peralatan!$BO$698</definedName>
    <definedName name="__MDE35">'[1]Peralatan (2)'!$R$27</definedName>
    <definedName name="__ME01">[1]Peralatan!$BO$26</definedName>
    <definedName name="__ME02">[1]Peralatan!$BO$46</definedName>
    <definedName name="__ME03">[1]Peralatan!$BO$66</definedName>
    <definedName name="__ME04">[1]Peralatan!$BO$86</definedName>
    <definedName name="__ME05">[1]Peralatan!$BO$106</definedName>
    <definedName name="__ME06">[1]Peralatan!$BO$126</definedName>
    <definedName name="__ME07">[1]Peralatan!$BO$146</definedName>
    <definedName name="__ME08">[1]Peralatan!$BO$166</definedName>
    <definedName name="__ME09">[1]Peralatan!$BO$186</definedName>
    <definedName name="__ME10">[1]Peralatan!$BO$206</definedName>
    <definedName name="__ME11">[1]Peralatan!$BO$226</definedName>
    <definedName name="__ME12">[1]Peralatan!$BO$246</definedName>
    <definedName name="__ME13">[1]Peralatan!$BO$266</definedName>
    <definedName name="__ME14">[1]Peralatan!$BO$286</definedName>
    <definedName name="__ME15">[1]Peralatan!$BO$306</definedName>
    <definedName name="__ME16">[1]Peralatan!$BO$326</definedName>
    <definedName name="__ME17">[1]Peralatan!$BO$346</definedName>
    <definedName name="__ME18">[1]Peralatan!$BO$366</definedName>
    <definedName name="__ME19">[1]Peralatan!$BO$386</definedName>
    <definedName name="__ME20">[1]Peralatan!$BO$406</definedName>
    <definedName name="__ME21">[1]Peralatan!$BO$426</definedName>
    <definedName name="__ME22">[1]Peralatan!$BO$446</definedName>
    <definedName name="__ME23">[1]Peralatan!$BO$466</definedName>
    <definedName name="__ME24">[1]Peralatan!$BO$486</definedName>
    <definedName name="__ME25">[1]Peralatan!$BO$506</definedName>
    <definedName name="__ME26" localSheetId="22">#REF!</definedName>
    <definedName name="__ME26">#REF!</definedName>
    <definedName name="__ME27">[1]Peralatan!$BO$546</definedName>
    <definedName name="__ME28">[1]Peralatan!$BO$566</definedName>
    <definedName name="__ME29">[1]Peralatan!$BO$586</definedName>
    <definedName name="__ME30">[1]Peralatan!$BO$606</definedName>
    <definedName name="__ME31">[1]Peralatan!$BO$626</definedName>
    <definedName name="__ME32">[1]Peralatan!$BO$646</definedName>
    <definedName name="__ME33">[1]Peralatan!$BO$666</definedName>
    <definedName name="__ME34">[1]Peralatan!$BO$697</definedName>
    <definedName name="__ME35">'[1]Peralatan (2)'!$R$26</definedName>
    <definedName name="__MMM01">"#ref!"</definedName>
    <definedName name="__MMM02">"#ref!"</definedName>
    <definedName name="__MMM03">"#ref!"</definedName>
    <definedName name="__MMM04">"#ref!"</definedName>
    <definedName name="__MMM05">"#ref!"</definedName>
    <definedName name="__MMM06">"#ref!"</definedName>
    <definedName name="__MMM07">"#ref!"</definedName>
    <definedName name="__MMM08">"#ref!"</definedName>
    <definedName name="__MMM09">"#ref!"</definedName>
    <definedName name="__MMM10">"#ref!"</definedName>
    <definedName name="__MMM11">"#ref!"</definedName>
    <definedName name="__MMM12">"#ref!"</definedName>
    <definedName name="__MMM13">"#ref!"</definedName>
    <definedName name="__MMM14">"#ref!"</definedName>
    <definedName name="__MMM15">"#ref!"</definedName>
    <definedName name="__MMM16">"#ref!"</definedName>
    <definedName name="__MMM17">"#ref!"</definedName>
    <definedName name="__MMM18">"#ref!"</definedName>
    <definedName name="__MMM19">"#ref!"</definedName>
    <definedName name="__MMM20">"#ref!"</definedName>
    <definedName name="__MMM21">"#ref!"</definedName>
    <definedName name="__MMM22">"#ref!"</definedName>
    <definedName name="__MMM23">"#ref!"</definedName>
    <definedName name="__MMM24">"#ref!"</definedName>
    <definedName name="__MMM25">"#ref!"</definedName>
    <definedName name="__MMM26">"#ref!"</definedName>
    <definedName name="__MMM27">"#ref!"</definedName>
    <definedName name="__MMM28">"#ref!"</definedName>
    <definedName name="__MMM29">"#ref!"</definedName>
    <definedName name="__MMM30">"#ref!"</definedName>
    <definedName name="__MMM31">"#ref!"</definedName>
    <definedName name="__MMM32">"#ref!"</definedName>
    <definedName name="__MMM33">"#ref!"</definedName>
    <definedName name="__MMM34">"#ref!"</definedName>
    <definedName name="__MMM35">"#ref!"</definedName>
    <definedName name="__MMM36">"#ref!"</definedName>
    <definedName name="__MMM37">"#ref!"</definedName>
    <definedName name="__MMM38">"#ref!"</definedName>
    <definedName name="__MMM39">"#ref!"</definedName>
    <definedName name="__MMM40">"#ref!"</definedName>
    <definedName name="__MMM41">"#ref!"</definedName>
    <definedName name="__MMM411">"#ref!"</definedName>
    <definedName name="__MMM42">"#ref!"</definedName>
    <definedName name="__MMM43">"#ref!"</definedName>
    <definedName name="__MMM44">"#ref!"</definedName>
    <definedName name="__MMM45">"#ref!"</definedName>
    <definedName name="__MMM46">"#ref!"</definedName>
    <definedName name="__MMM47">"#ref!"</definedName>
    <definedName name="__MMM48">"#ref!"</definedName>
    <definedName name="__MMM49">"#ref!"</definedName>
    <definedName name="__MMM50">"#ref!"</definedName>
    <definedName name="__MMM51">"#ref!"</definedName>
    <definedName name="__MMM52">"#ref!"</definedName>
    <definedName name="__MMM53">"#ref!"</definedName>
    <definedName name="__MMM54">"#ref!"</definedName>
    <definedName name="__shared_12_0_0">"d1"*"a1"</definedName>
    <definedName name="__shared_12_1_0">"e1"*"a1"</definedName>
    <definedName name="__shared_12_10_0">"d1"*"a1"</definedName>
    <definedName name="__shared_12_100_0">"d1"*"a1"</definedName>
    <definedName name="__shared_12_101_0">"d1"*"a1"</definedName>
    <definedName name="__shared_12_102_0">"d1"*"a1"</definedName>
    <definedName name="__shared_12_103_0">"d1"*"a1"</definedName>
    <definedName name="__shared_12_104_0">"d1"*"a1"</definedName>
    <definedName name="__shared_12_105_0">"d1"*"a1"</definedName>
    <definedName name="__shared_12_106_0">"d1"*"a1"</definedName>
    <definedName name="__shared_12_107_0">"d1"*"a1"</definedName>
    <definedName name="__shared_12_108_0">"d1"*"a1"</definedName>
    <definedName name="__shared_12_109_0">"d1"*"a1"</definedName>
    <definedName name="__shared_12_11_0">"d1"*"a1"</definedName>
    <definedName name="__shared_12_110_0">"d1"*"a1"</definedName>
    <definedName name="__shared_12_111_0">"d1"*"a1"</definedName>
    <definedName name="__shared_12_112_0">"a1"</definedName>
    <definedName name="__shared_12_113_0">"d1"*"a1"</definedName>
    <definedName name="__shared_12_114_0">"d1"*"a1"</definedName>
    <definedName name="__shared_12_115_0">"d1"*"a1"</definedName>
    <definedName name="__shared_12_116_0">"d1"*"a1"</definedName>
    <definedName name="__shared_12_117_0">"d1"*"a1"</definedName>
    <definedName name="__shared_12_118_0">"d1"*"a1"</definedName>
    <definedName name="__shared_12_119_0">"d1"*"a1"</definedName>
    <definedName name="__shared_12_12_0">"a1"</definedName>
    <definedName name="__shared_12_120_0">"d1"*"a1"</definedName>
    <definedName name="__shared_12_121_0">"d1"*"a1"</definedName>
    <definedName name="__shared_12_122_0">"d1"*"a1"</definedName>
    <definedName name="__shared_12_123_0">"d1"*"a1"</definedName>
    <definedName name="__shared_12_124_0">"d1"*"a1"</definedName>
    <definedName name="__shared_12_125_0">"d1"*"a1"</definedName>
    <definedName name="__shared_12_126_0">"d1"*"a1"</definedName>
    <definedName name="__shared_12_127_0">"d1"*"a1"</definedName>
    <definedName name="__shared_12_128_0">"d1"*"a1"</definedName>
    <definedName name="__shared_12_129_0">"d1"*"a1"</definedName>
    <definedName name="__shared_12_13_0">"d1"*"a1"</definedName>
    <definedName name="__shared_12_130_0">"d1"*"a1"</definedName>
    <definedName name="__shared_12_131_0">"d1"*"a1"</definedName>
    <definedName name="__shared_12_132_0">"d1"*"a1"</definedName>
    <definedName name="__shared_12_133_0">"d1"*"a1"</definedName>
    <definedName name="__shared_12_134_0">"a1"</definedName>
    <definedName name="__shared_12_135_0">"d1"*"a1"</definedName>
    <definedName name="__shared_12_136_0">"a1"</definedName>
    <definedName name="__shared_12_137_0">"d1"*"a1"</definedName>
    <definedName name="__shared_12_138_0">"a1"</definedName>
    <definedName name="__shared_12_139_0">"d1"*"a1"</definedName>
    <definedName name="__shared_12_14_0">"d1"*"a1"</definedName>
    <definedName name="__shared_12_140_0">"a1"</definedName>
    <definedName name="__shared_12_141_0">"d1"*"a1"</definedName>
    <definedName name="__shared_12_142_0">"a1"</definedName>
    <definedName name="__shared_12_143_0">"d1"*"a1"</definedName>
    <definedName name="__shared_12_144_0">"d1"*"a1"</definedName>
    <definedName name="__shared_12_145_0">"d1"*"a1"</definedName>
    <definedName name="__shared_12_146_0">"d1"*"a1"</definedName>
    <definedName name="__shared_12_147_0">"a1"</definedName>
    <definedName name="__shared_12_148_0">"d1"*"a1"</definedName>
    <definedName name="__shared_12_149_0">"a1"</definedName>
    <definedName name="__shared_12_15_0">"e1"*"a1"</definedName>
    <definedName name="__shared_12_150_0">"d1"*"a1"</definedName>
    <definedName name="__shared_12_151_0">"d1"*"a1"</definedName>
    <definedName name="__shared_12_152_0">"d1"*"a1"</definedName>
    <definedName name="__shared_12_153_0">"d1"*"a1"</definedName>
    <definedName name="__shared_12_154_0">"d1"*"a1"</definedName>
    <definedName name="__shared_12_155_0">"d1"*"a1"</definedName>
    <definedName name="__shared_12_156_0">"d1"*"a1"</definedName>
    <definedName name="__shared_12_157_0">"d1"*"a1"</definedName>
    <definedName name="__shared_12_158_0">"d1"*"a1"</definedName>
    <definedName name="__shared_12_159_0">"d1"*"a1"</definedName>
    <definedName name="__shared_12_16_0">"d1"*"a1"</definedName>
    <definedName name="__shared_12_160_0">"d1"*"a1"</definedName>
    <definedName name="__shared_12_161_0">"d1"*"a1"</definedName>
    <definedName name="__shared_12_162_0">"d1"*"a1"</definedName>
    <definedName name="__shared_12_163_0">"d1"*"a1"</definedName>
    <definedName name="__shared_12_164_0">"d1"*"a1"</definedName>
    <definedName name="__shared_12_165_0">"a1"</definedName>
    <definedName name="__shared_12_166_0">"d1"*"a1"</definedName>
    <definedName name="__shared_12_167_0">"a1"</definedName>
    <definedName name="__shared_12_168_0">"d1"*"a1"</definedName>
    <definedName name="__shared_12_169_0">"d1"*"a1"</definedName>
    <definedName name="__shared_12_17_0">"d1"*"a1"</definedName>
    <definedName name="__shared_12_170_0">"d1"*"a1"</definedName>
    <definedName name="__shared_12_171_0">"d1"*"a1"</definedName>
    <definedName name="__shared_12_172_0">"d1"*"a1"</definedName>
    <definedName name="__shared_12_173_0">"d1"*"a1"</definedName>
    <definedName name="__shared_12_174_0">"d1"*"a1"</definedName>
    <definedName name="__shared_12_175_0">"d1"*"a1"</definedName>
    <definedName name="__shared_12_176_0">"d1"*"a1"</definedName>
    <definedName name="__shared_12_177_0">"d1"*"a1"</definedName>
    <definedName name="__shared_12_178_0">"d1"*"a1"</definedName>
    <definedName name="__shared_12_179_0">"a1"</definedName>
    <definedName name="__shared_12_18_0">"a1"</definedName>
    <definedName name="__shared_12_180_0">"d1"*"a1"</definedName>
    <definedName name="__shared_12_181_0">"d1"*"a1"</definedName>
    <definedName name="__shared_12_182_0">"d1"*"a1"</definedName>
    <definedName name="__shared_12_183_0">"d1"*"a1"</definedName>
    <definedName name="__shared_12_184_0">"d1"*"a1"</definedName>
    <definedName name="__shared_12_185_0">"d1"*"a1"</definedName>
    <definedName name="__shared_12_19_0">"d1"*"a1"</definedName>
    <definedName name="__shared_12_2_0">"e1"*"a1"</definedName>
    <definedName name="__shared_12_20_0">"a1"</definedName>
    <definedName name="__shared_12_21_0">"d1"*"a1"</definedName>
    <definedName name="__shared_12_22_0">"a1"</definedName>
    <definedName name="__shared_12_23_0">"d1"*"a1"</definedName>
    <definedName name="__shared_12_24_0">"d1"*"a1"</definedName>
    <definedName name="__shared_12_25_0">"d1"*"a1"</definedName>
    <definedName name="__shared_12_26_0">"a1"</definedName>
    <definedName name="__shared_12_27_0">"d1"*"a1"</definedName>
    <definedName name="__shared_12_28_0">"a1"</definedName>
    <definedName name="__shared_12_29_0">"d1"*"a1"</definedName>
    <definedName name="__shared_12_3_0">"e1"*"a1"</definedName>
    <definedName name="__shared_12_30_0">"a1"</definedName>
    <definedName name="__shared_12_31_0">"d1"*"a1"</definedName>
    <definedName name="__shared_12_32_0">"d1"*"a1"</definedName>
    <definedName name="__shared_12_33_0">"d1"*"a1"</definedName>
    <definedName name="__shared_12_34_0">"d1"*"a1"</definedName>
    <definedName name="__shared_12_35_0">50/20*"a1"</definedName>
    <definedName name="__shared_12_36_0">"a1"</definedName>
    <definedName name="__shared_12_37_0">"d1"*"a1"</definedName>
    <definedName name="__shared_12_38_0">"a1"</definedName>
    <definedName name="__shared_12_39_0">"d1"*"a1"</definedName>
    <definedName name="__shared_12_4_0">"e1"*"a1"</definedName>
    <definedName name="__shared_12_40_0">"a1"</definedName>
    <definedName name="__shared_12_41_0">"d1"*"a1"</definedName>
    <definedName name="__shared_12_42_0">"b1"*"a1"</definedName>
    <definedName name="__shared_12_43_0">"d1"*"a1"</definedName>
    <definedName name="__shared_12_44_0">"a1"</definedName>
    <definedName name="__shared_12_45_0">"d1"*"a1"</definedName>
    <definedName name="__shared_12_46_0">"d1"*"a1"</definedName>
    <definedName name="__shared_12_47_0">"d1"*"a1"</definedName>
    <definedName name="__shared_12_48_0">"a1"</definedName>
    <definedName name="__shared_12_49_0">"d1"*"a1"</definedName>
    <definedName name="__shared_12_5_0">"d1"*"a1"</definedName>
    <definedName name="__shared_12_50_0">"d1"*"a1"</definedName>
    <definedName name="__shared_12_51_0">"a1"</definedName>
    <definedName name="__shared_12_52_0">"d1"*"a1"</definedName>
    <definedName name="__shared_12_53_0">"a1"</definedName>
    <definedName name="__shared_12_54_0">"d1"*"a1"</definedName>
    <definedName name="__shared_12_55_0">"a1"</definedName>
    <definedName name="__shared_12_56_0">"d1"*"a1"</definedName>
    <definedName name="__shared_12_57_0">"d1"*"a1"</definedName>
    <definedName name="__shared_12_58_0">"d1"*"a1"</definedName>
    <definedName name="__shared_12_59_0">"a1"</definedName>
    <definedName name="__shared_12_6_0">"d1"*"a1"</definedName>
    <definedName name="__shared_12_60_0">"d1"*"a1"</definedName>
    <definedName name="__shared_12_61_0">"a1"</definedName>
    <definedName name="__shared_12_62_0">"d1"*"a1"</definedName>
    <definedName name="__shared_12_63_0">"d1"*"a1"</definedName>
    <definedName name="__shared_12_64_0">"d1"*"a1"</definedName>
    <definedName name="__shared_12_65_0">"a1"</definedName>
    <definedName name="__shared_12_66_0">"d1"*"a1"</definedName>
    <definedName name="__shared_12_67_0">"a1"</definedName>
    <definedName name="__shared_12_68_0">"a1"</definedName>
    <definedName name="__shared_12_69_0">"d1"*"a1"</definedName>
    <definedName name="__shared_12_7_0">"e1"*"a1"</definedName>
    <definedName name="__shared_12_70_0">"d1"*"a1"</definedName>
    <definedName name="__shared_12_71_0">"d1"*"a1"</definedName>
    <definedName name="__shared_12_72_0">"d1"*"a1"</definedName>
    <definedName name="__shared_12_73_0">"d1"*"a1"</definedName>
    <definedName name="__shared_12_74_0">"d1"*"a1"</definedName>
    <definedName name="__shared_12_75_0">"d1"*"a1"</definedName>
    <definedName name="__shared_12_76_0">"d1"*"a1"</definedName>
    <definedName name="__shared_12_77_0">"d1"*"a1"</definedName>
    <definedName name="__shared_12_78_0">"d1"*"a1"</definedName>
    <definedName name="__shared_12_79_0">"d1"*"a1"</definedName>
    <definedName name="__shared_12_8_0">"d1"*"a1"</definedName>
    <definedName name="__shared_12_80_0">"a1"</definedName>
    <definedName name="__shared_12_81_0">"d1"*"a1"</definedName>
    <definedName name="__shared_12_82_0">"d1"*"a1"</definedName>
    <definedName name="__shared_12_83_0">"d1"*"a1"</definedName>
    <definedName name="__shared_12_84_0">"d1"*"a1"</definedName>
    <definedName name="__shared_12_85_0">"d1"*"a1"</definedName>
    <definedName name="__shared_12_86_0">"d1"*"a1"</definedName>
    <definedName name="__shared_12_87_0">"d1"*"a1"</definedName>
    <definedName name="__shared_12_88_0">"a1"</definedName>
    <definedName name="__shared_12_89_0">"d1"*"a1"</definedName>
    <definedName name="__shared_12_9_0">"a1"</definedName>
    <definedName name="__shared_12_90_0">"a1"*50/100</definedName>
    <definedName name="__shared_12_91_0">"d1"*"a1"</definedName>
    <definedName name="__shared_12_92_0">"d1"*"a1"</definedName>
    <definedName name="__shared_12_93_0">"d1"*"a1"</definedName>
    <definedName name="__shared_12_94_0">"d1"*"a1"</definedName>
    <definedName name="__shared_12_95_0">"d1"*"a1"</definedName>
    <definedName name="__shared_12_96_0">"d1"*"a1"</definedName>
    <definedName name="__shared_12_97_0">"d1"*"a1"</definedName>
    <definedName name="__shared_12_98_0">"d1"*"a1"</definedName>
    <definedName name="__shared_12_99_0">"d1"*"a1"</definedName>
    <definedName name="__shared_13_0_0">SUM("a1"*"c1")</definedName>
    <definedName name="__shared_13_1_0">SUM("a1"*"c1")</definedName>
    <definedName name="__shared_15_0_0">SUM("a1"*"c1")</definedName>
    <definedName name="__shared_15_1_0">SUM("a1"*"c1")</definedName>
    <definedName name="__shared_15_2_0">SUM("a1"*"c1")</definedName>
    <definedName name="__shared_15_3_0">SUM("a1"*"c1")</definedName>
    <definedName name="__shared_15_4_0">SUM("a1"*"c1")</definedName>
    <definedName name="__shared_15_5_0">SUM("a1"*"c1")</definedName>
    <definedName name="__shared_17_0_0">SUM("a1"*"c1")</definedName>
    <definedName name="__shared_17_1_0">SUM("a1"*"c1")</definedName>
    <definedName name="__shared_17_10_0">SUM("a1"*"c1")</definedName>
    <definedName name="__shared_17_11_0">SUM("a1"*"c1")</definedName>
    <definedName name="__shared_17_12_0">SUM("a1"*"c1")</definedName>
    <definedName name="__shared_17_13_0">SUM("a1"*"c1")</definedName>
    <definedName name="__shared_17_2_0">SUM("a1"*"c1")</definedName>
    <definedName name="__shared_17_3_0">SUM("a1"*"c1")</definedName>
    <definedName name="__shared_17_4_0">SUM("a1"*"c1")</definedName>
    <definedName name="__shared_17_5_0">SUM("a1"*"c1")</definedName>
    <definedName name="__shared_17_6_0">SUM("a1"*"c1")</definedName>
    <definedName name="__shared_17_7_0">SUM("a1"*"c1")</definedName>
    <definedName name="__shared_17_8_0">SUM("a1"*"c1")</definedName>
    <definedName name="__shared_17_9_0">SUM("a1"*"c1")</definedName>
    <definedName name="__shared_19_0_0">SUM("a1"*"c1")</definedName>
    <definedName name="__shared_19_1_0">SUM("a1"*"c1")</definedName>
    <definedName name="__shared_19_2_0">SUM("a1"*"c1")</definedName>
    <definedName name="__shared_21_0_0">SUM("a1"*"c1")</definedName>
    <definedName name="__shared_21_1_0">SUM("a1"*"c1")</definedName>
    <definedName name="__shared_21_2_0">SUM("a1"*"c1")</definedName>
    <definedName name="__shared_22_0_0">SUM("a1"*"c1")</definedName>
    <definedName name="__shared_22_1_0">SUM("a1"*"c1")</definedName>
    <definedName name="__shared_22_10_0">SUM("a1"*"c1")</definedName>
    <definedName name="__shared_22_11_0">SUM("a1"*"c1")</definedName>
    <definedName name="__shared_22_2_0">SUM("a1"*"c1")</definedName>
    <definedName name="__shared_22_3_0">SUM("a1"*"c1")</definedName>
    <definedName name="__shared_22_4_0">SUM("a1"*"c1")</definedName>
    <definedName name="__shared_22_5_0">SUM("a1"*"c1")</definedName>
    <definedName name="__shared_22_6_0">SUM("a1"*"c1")</definedName>
    <definedName name="__shared_22_7_0">SUM("a1"*"c1")</definedName>
    <definedName name="__shared_22_8_0">SUM("a1"*"c1")</definedName>
    <definedName name="__shared_22_9_0">SUM("a1"*"c1")</definedName>
    <definedName name="__shared_24_0_0">SUM("a1"*"c1")</definedName>
    <definedName name="__shared_24_1_0">SUM("a1"*"c1")</definedName>
    <definedName name="__shared_24_10_0">SUM("a1"*"c1")</definedName>
    <definedName name="__shared_24_11_0">SUM("a1"*"c1")</definedName>
    <definedName name="__shared_24_2_0">SUM("a1"*"c1")</definedName>
    <definedName name="__shared_24_3_0">SUM("a1"*"c1")</definedName>
    <definedName name="__shared_24_4_0">SUM("a1"*"c1")</definedName>
    <definedName name="__shared_24_5_0">SUM("a1"*"c1")</definedName>
    <definedName name="__shared_24_6_0">SUM("a1"*"c1")</definedName>
    <definedName name="__shared_24_7_0">SUM("a1"*"c1")</definedName>
    <definedName name="__shared_24_8_0">SUM("a1"*"c1")</definedName>
    <definedName name="__shared_24_9_0">SUM("a1"*"c1")</definedName>
    <definedName name="__shared_26_0_0">SUM("a1"*"c1")</definedName>
    <definedName name="__shared_26_1_0">SUM("a1"*"c1")</definedName>
    <definedName name="__shared_26_10_0">SUM("a1"*"c1")</definedName>
    <definedName name="__shared_26_11_0">SUM("a1"*"c1")</definedName>
    <definedName name="__shared_26_12_0">SUM("a1"*"c1")</definedName>
    <definedName name="__shared_26_13_0">SUM("a1"*"c1")</definedName>
    <definedName name="__shared_26_2_0">SUM("a1"*"c1")</definedName>
    <definedName name="__shared_26_3_0">SUM("a1"*"c1")</definedName>
    <definedName name="__shared_26_4_0">SUM("a1"*"c1")</definedName>
    <definedName name="__shared_26_5_0">SUM("a1"*"c1")</definedName>
    <definedName name="__shared_26_6_0">SUM("a1"*"c1")</definedName>
    <definedName name="__shared_26_7_0">SUM("a1"*"c1")</definedName>
    <definedName name="__shared_26_8_0">SUM("a1"*"c1")</definedName>
    <definedName name="__shared_26_9_0">SUM("a1"*"c1")</definedName>
    <definedName name="__shared_28_0_0">SUM("a1"*"c1")</definedName>
    <definedName name="__shared_28_1_0">SUM("a1"*"c1")</definedName>
    <definedName name="__shared_28_10_0">SUM("a1"*"c1")</definedName>
    <definedName name="__shared_28_11_0">SUM("a1"*"c1")</definedName>
    <definedName name="__shared_28_12_0">SUM("a1"*"c1")</definedName>
    <definedName name="__shared_28_2_0">SUM("a1"*"c1")</definedName>
    <definedName name="__shared_28_3_0">SUM("a1"*"c1")</definedName>
    <definedName name="__shared_28_4_0">SUM("a1"*"c1")</definedName>
    <definedName name="__shared_28_5_0">SUM("a1"*"c1")</definedName>
    <definedName name="__shared_28_6_0">SUM("a1"*"c1")</definedName>
    <definedName name="__shared_28_7_0">SUM("a1"*"c1")</definedName>
    <definedName name="__shared_28_8_0">SUM("a1"*"c1")</definedName>
    <definedName name="__shared_28_9_0">SUM("a1"*"c1")</definedName>
    <definedName name="__shared_30_0_0">SUM("a1"*"c1")</definedName>
    <definedName name="__shared_30_1_0">SUM("a1"*"c1")</definedName>
    <definedName name="__shared_30_10_0">SUM("a1"*"c1")</definedName>
    <definedName name="__shared_30_2_0">SUM("a1"*"c1")</definedName>
    <definedName name="__shared_30_3_0">SUM("a1"*"c1")</definedName>
    <definedName name="__shared_30_4_0">SUM("a1"*"c1")</definedName>
    <definedName name="__shared_30_5_0">SUM("a1"*"c1")</definedName>
    <definedName name="__shared_30_6_0">SUM("a1"*"c1")</definedName>
    <definedName name="__shared_30_7_0">SUM("a1"*"c1")</definedName>
    <definedName name="__shared_30_8_0">SUM("a1"*"c1")</definedName>
    <definedName name="__shared_30_9_0">SUM("a1"*"c1")</definedName>
    <definedName name="__shared_32_0_0">SUM("a1"*"c1")</definedName>
    <definedName name="__shared_32_1_0">SUM("a1"*"c1")</definedName>
    <definedName name="__shared_32_10_0">SUM("a1"*"c1")</definedName>
    <definedName name="__shared_32_2_0">SUM("a1"*"c1")</definedName>
    <definedName name="__shared_32_3_0">SUM("a1"*"c1")</definedName>
    <definedName name="__shared_32_4_0">SUM("a1"*"c1")</definedName>
    <definedName name="__shared_32_5_0">SUM("a1"*"c1")</definedName>
    <definedName name="__shared_32_6_0">SUM("a1"*"c1")</definedName>
    <definedName name="__shared_32_7_0">SUM("a1"*"c1")</definedName>
    <definedName name="__shared_32_8_0">SUM("a1"*"c1")</definedName>
    <definedName name="__shared_32_9_0">SUM("a1"*"c1")</definedName>
    <definedName name="__shared_34_0_0">SUM("a1"*"c1")</definedName>
    <definedName name="__shared_34_1_0">SUM("a1"*"c1")</definedName>
    <definedName name="__shared_34_2_0">SUM("a1"*"c1")</definedName>
    <definedName name="__shared_34_3_0">SUM("a1"*"c1")</definedName>
    <definedName name="__shared_34_4_0">SUM("a1"*"c1")</definedName>
    <definedName name="__shared_34_5_0">SUM("a1"*"c1")</definedName>
    <definedName name="__shared_34_6_0">SUM("a1"*"c1")</definedName>
    <definedName name="__shared_34_7_0">SUM("a1"*"c1")</definedName>
    <definedName name="__shared_34_8_0">SUM("a1"*"c1")</definedName>
    <definedName name="__shared_40_0_0">"a1"*"g1"</definedName>
    <definedName name="__shared_40_1_0">"a1"*"g1"</definedName>
    <definedName name="__shared_40_10_0">"a1"*"g1"</definedName>
    <definedName name="__shared_40_11_0">"a1"*"g1"</definedName>
    <definedName name="__shared_40_12_0">"a1"*"g1"</definedName>
    <definedName name="__shared_40_13_0">"a1"*"g1"</definedName>
    <definedName name="__shared_40_14_0">"a1"*"g1"</definedName>
    <definedName name="__shared_40_15_0">"a1"*"g1"</definedName>
    <definedName name="__shared_40_16_0">"a1"*"g1"</definedName>
    <definedName name="__shared_40_17_0">"a1"*"g1"</definedName>
    <definedName name="__shared_40_18_0">"a1"*"g1"</definedName>
    <definedName name="__shared_40_19_0">"a1"*"g1"</definedName>
    <definedName name="__shared_40_2_0">"a1"*"g1"</definedName>
    <definedName name="__shared_40_20_0">"a1"*"g1"</definedName>
    <definedName name="__shared_40_21_0">"a1"*"g1"</definedName>
    <definedName name="__shared_40_22_0">"a1"*"g1"</definedName>
    <definedName name="__shared_40_23_0">"a1"*"g1"</definedName>
    <definedName name="__shared_40_24_0">"a1"*"g1"</definedName>
    <definedName name="__shared_40_25_0">"a1"*"g1"</definedName>
    <definedName name="__shared_40_26_0">"a1"*"g1"</definedName>
    <definedName name="__shared_40_27_0">"a1"*"g1"</definedName>
    <definedName name="__shared_40_28_0">"a1"*"g1"</definedName>
    <definedName name="__shared_40_29_0">"a1"*"g1"</definedName>
    <definedName name="__shared_40_3_0">"a1"*"g1"</definedName>
    <definedName name="__shared_40_30_0">"a1"*"g1"</definedName>
    <definedName name="__shared_40_31_0">"a1"*"g1"</definedName>
    <definedName name="__shared_40_32_0">"a1"*"g1"</definedName>
    <definedName name="__shared_40_33_0">"a1"*"g1"</definedName>
    <definedName name="__shared_40_34_0">"a1"*"g1"</definedName>
    <definedName name="__shared_40_35_0">"a1"*"g1"</definedName>
    <definedName name="__shared_40_36_0">"a1"*"g1"</definedName>
    <definedName name="__shared_40_37_0">"a1"*"g1"</definedName>
    <definedName name="__shared_40_38_0">"a1"*"g1"</definedName>
    <definedName name="__shared_40_39_0">"a1"*"g1"</definedName>
    <definedName name="__shared_40_4_0">"a1"*"g1"</definedName>
    <definedName name="__shared_40_40_0">"a1"*"g1"</definedName>
    <definedName name="__shared_40_41_0">"a1"*"g1"</definedName>
    <definedName name="__shared_40_42_0">"a1"*"g1"</definedName>
    <definedName name="__shared_40_43_0">"a1"*"g1"</definedName>
    <definedName name="__shared_40_44_0">"a1"*"g1"</definedName>
    <definedName name="__shared_40_45_0">"a1"*"g1"</definedName>
    <definedName name="__shared_40_46_0">"a1"*"g1"</definedName>
    <definedName name="__shared_40_47_0">"a1"*"g1"</definedName>
    <definedName name="__shared_40_48_0">"a1"*"g1"</definedName>
    <definedName name="__shared_40_49_0">"a1"*"g1"</definedName>
    <definedName name="__shared_40_5_0">"a1"*"g1"</definedName>
    <definedName name="__shared_40_50_0">"a1"*"g1"</definedName>
    <definedName name="__shared_40_51_0">SUM("a1"*"g1")</definedName>
    <definedName name="__shared_40_52_0">"a1"*"g1"</definedName>
    <definedName name="__shared_40_53_0">"a1"*"g1"</definedName>
    <definedName name="__shared_40_54_0">"a1"*"g1"</definedName>
    <definedName name="__shared_40_55_0">"a1"*"g1"</definedName>
    <definedName name="__shared_40_56_0">"a1"</definedName>
    <definedName name="__shared_40_57_0">"a1"</definedName>
    <definedName name="__shared_40_58_0">"a1"</definedName>
    <definedName name="__shared_40_59_0">SUM("a1"*"g1")</definedName>
    <definedName name="__shared_40_6_0">"a1"*"g1"</definedName>
    <definedName name="__shared_40_60_0">"a1"</definedName>
    <definedName name="__shared_40_61_0">SUM("a1"*"g1")</definedName>
    <definedName name="__shared_40_62_0">"a1"</definedName>
    <definedName name="__shared_40_63_0">SUM("a1"*"g1")</definedName>
    <definedName name="__shared_40_7_0">"a1"*"g1"</definedName>
    <definedName name="__shared_40_8_0">"a1"*"g1"</definedName>
    <definedName name="__shared_40_9_0">"a1"*"g1"</definedName>
    <definedName name="__shared_41_0_0">"a1"*"g1"</definedName>
    <definedName name="__shared_41_1_0">"a1"*"g1"</definedName>
    <definedName name="__shared_41_10_0">"a1"*"g1"</definedName>
    <definedName name="__shared_41_11_0">"a1"*"g1"</definedName>
    <definedName name="__shared_41_12_0">"a1"*"g1"</definedName>
    <definedName name="__shared_41_13_0">"a1"*"g1"</definedName>
    <definedName name="__shared_41_14_0">"a1"*"g1"</definedName>
    <definedName name="__shared_41_15_0">"a1"*"g1"</definedName>
    <definedName name="__shared_41_16_0">"a1"*"g1"</definedName>
    <definedName name="__shared_41_17_0">"a1"*"g1"</definedName>
    <definedName name="__shared_41_18_0">"a1"*"g1"</definedName>
    <definedName name="__shared_41_19_0">"a1"*"g1"</definedName>
    <definedName name="__shared_41_2_0">"a1"*"g1"</definedName>
    <definedName name="__shared_41_20_0">"a1"*"g1"</definedName>
    <definedName name="__shared_41_21_0">"a1"*"g1"</definedName>
    <definedName name="__shared_41_22_0">"a1"*"g1"</definedName>
    <definedName name="__shared_41_23_0">"a1"*"g1"</definedName>
    <definedName name="__shared_41_24_0">"a1"*"g1"</definedName>
    <definedName name="__shared_41_25_0">"a1"*"g1"</definedName>
    <definedName name="__shared_41_26_0">"a1"*"g1"</definedName>
    <definedName name="__shared_41_27_0">"a1"*"g1"</definedName>
    <definedName name="__shared_41_28_0">"a1"*"g1"</definedName>
    <definedName name="__shared_41_29_0">"a1"*"g1"</definedName>
    <definedName name="__shared_41_3_0">"a1"*"g1"</definedName>
    <definedName name="__shared_41_30_0">"a1"*"g1"</definedName>
    <definedName name="__shared_41_31_0">"a1"*"g1"</definedName>
    <definedName name="__shared_41_32_0">"a1"*"g1"</definedName>
    <definedName name="__shared_41_33_0">"a1"*"g1"</definedName>
    <definedName name="__shared_41_34_0">"a1"*"g1"</definedName>
    <definedName name="__shared_41_35_0">"a1"*"g1"</definedName>
    <definedName name="__shared_41_36_0">"a1"*"g1"</definedName>
    <definedName name="__shared_41_37_0">"a1"*"g1"</definedName>
    <definedName name="__shared_41_38_0">"a1"*"g1"</definedName>
    <definedName name="__shared_41_39_0">"a1"*"g1"</definedName>
    <definedName name="__shared_41_4_0">"a1"*"g1"</definedName>
    <definedName name="__shared_41_40_0">"a1"*"g1"</definedName>
    <definedName name="__shared_41_41_0">"a1"*"g1"</definedName>
    <definedName name="__shared_41_42_0">"a1"*"g1"</definedName>
    <definedName name="__shared_41_43_0">"a1"*"g1"</definedName>
    <definedName name="__shared_41_44_0">"a1"*"g1"</definedName>
    <definedName name="__shared_41_45_0">"a1"*"g1"</definedName>
    <definedName name="__shared_41_46_0">"a1"*"g1"</definedName>
    <definedName name="__shared_41_47_0">SUM("a1"*"g1")</definedName>
    <definedName name="__shared_41_48_0">"a1"*"g1"</definedName>
    <definedName name="__shared_41_49_0">"a1"*"g1"</definedName>
    <definedName name="__shared_41_5_0">"a1"*"g1"</definedName>
    <definedName name="__shared_41_50_0">"a1"*"g1"</definedName>
    <definedName name="__shared_41_51_0">"a1"*"g1"</definedName>
    <definedName name="__shared_41_52_0">"a1"</definedName>
    <definedName name="__shared_41_53_0">"a1"</definedName>
    <definedName name="__shared_41_54_0">"a1"</definedName>
    <definedName name="__shared_41_55_0">SUM("a1"*"g1")</definedName>
    <definedName name="__shared_41_56_0">"a1"</definedName>
    <definedName name="__shared_41_57_0">SUM("a1"*"g1")</definedName>
    <definedName name="__shared_41_58_0">"a1"</definedName>
    <definedName name="__shared_41_59_0">SUM("a1"*"g1")</definedName>
    <definedName name="__shared_41_6_0">"a1"*"g1"</definedName>
    <definedName name="__shared_41_7_0">"a1"*"g1"</definedName>
    <definedName name="__shared_41_8_0">"a1"*"g1"</definedName>
    <definedName name="__shared_41_9_0">"a1"*"g1"</definedName>
    <definedName name="__shared_42_0_0">SUM("a1"*"c1")</definedName>
    <definedName name="__shared_42_1_0">SUM("a1"*"c1")</definedName>
    <definedName name="__shared_42_2_0">SUM("a1"*"c1")</definedName>
    <definedName name="__shared_42_3_0">SUM("a1"*"c1")</definedName>
    <definedName name="__shared_42_4_0">SUM("a1"*"c1")</definedName>
    <definedName name="__shared_42_5_0">SUM("a1"*"c1")</definedName>
    <definedName name="__shared_42_6_0">SUM("a1"*"c1")</definedName>
    <definedName name="__shared_42_7_0">SUM("a1"*"c1")</definedName>
    <definedName name="__shared_42_8_0">SUM("a1"*"c1")</definedName>
    <definedName name="__shared_44_0_0">SUM("a1"*"c1")</definedName>
    <definedName name="__shared_44_1_0">SUM("a1"*"c1")</definedName>
    <definedName name="__shared_44_2_0">SUM("a1"*"c1")</definedName>
    <definedName name="__shared_44_3_0">SUM("a1"*"c1")</definedName>
    <definedName name="__shared_44_4_0">SUM("a1"*"c1")</definedName>
    <definedName name="__shared_44_5_0">SUM("a1"*"c1")</definedName>
    <definedName name="__shared_44_6_0">SUM("a1"*"c1")</definedName>
    <definedName name="__shared_44_7_0">SUM("a1"*"c1")</definedName>
    <definedName name="__shared_44_8_0">SUM("a1"*"c1")</definedName>
    <definedName name="__shared_45_0_0">SUM("a1"*"c1")</definedName>
    <definedName name="__shared_45_1_0">SUM("a1"*"c1")</definedName>
    <definedName name="__shared_45_2_0">SUM("a1"*"c1")</definedName>
    <definedName name="__shared_45_3_0">SUM("a1"*"c1")</definedName>
    <definedName name="__shared_45_4_0">SUM("a1"*"c1")</definedName>
    <definedName name="__shared_45_5_0">SUM("a1"*"c1")</definedName>
    <definedName name="__shared_45_6_0">SUM("a1"*"c1")</definedName>
    <definedName name="__shared_45_7_0">SUM("a1"*"c1")</definedName>
    <definedName name="__shared_47_0_0">SUM("a1"*"c1")</definedName>
    <definedName name="__shared_47_1_0">SUM("a1"*"c1")</definedName>
    <definedName name="__shared_47_10_0">SUM("a1"*"c1")</definedName>
    <definedName name="__shared_47_11_0">SUM("a1"*"c1")</definedName>
    <definedName name="__shared_47_12_0">SUM("a1"*"c1")</definedName>
    <definedName name="__shared_47_13_0">SUM("a1"*"c1")</definedName>
    <definedName name="__shared_47_14_0">SUM("a1"*"c1")</definedName>
    <definedName name="__shared_47_15_0">SUM("a1"*"c1")</definedName>
    <definedName name="__shared_47_16_0">SUM("a1"*"c1")</definedName>
    <definedName name="__shared_47_17_0">SUM("a1"*"c1")</definedName>
    <definedName name="__shared_47_18_0">SUM("a1"*"c1")</definedName>
    <definedName name="__shared_47_19_0">SUM("a1"*"c1")</definedName>
    <definedName name="__shared_47_2_0">SUM("a1"*"c1")</definedName>
    <definedName name="__shared_47_20_0">SUM("a1"*"c1")</definedName>
    <definedName name="__shared_47_21_0">SUM("a1"*"c1")</definedName>
    <definedName name="__shared_47_22_0">SUM("a1"*"c1")</definedName>
    <definedName name="__shared_47_23_0">SUM("a1"*"c1")</definedName>
    <definedName name="__shared_47_24_0">SUM("a1"*"c1")</definedName>
    <definedName name="__shared_47_25_0">SUM("a1"*"c1")</definedName>
    <definedName name="__shared_47_26_0">SUM("a1"*"c1")</definedName>
    <definedName name="__shared_47_27_0">SUM("a1"*"c1")</definedName>
    <definedName name="__shared_47_3_0">SUM("a1"*"c1")</definedName>
    <definedName name="__shared_47_4_0">SUM("a1"*"c1")</definedName>
    <definedName name="__shared_47_5_0">SUM("a1"*"c1")</definedName>
    <definedName name="__shared_47_6_0">SUM("a1"*"c1")</definedName>
    <definedName name="__shared_47_7_0">SUM("a1"*"c1")</definedName>
    <definedName name="__shared_47_8_0">SUM("a1"*"c1")</definedName>
    <definedName name="__shared_47_9_0">SUM("a1"*"c1")</definedName>
    <definedName name="__shared_49_0_0">"c1"*"a1"</definedName>
    <definedName name="__shared_49_1_0">SUM("a1"*"c1")</definedName>
    <definedName name="__shared_49_10_0">SUM("a1"*"c1")</definedName>
    <definedName name="__shared_49_11_0">SUM("a1"*"c1")</definedName>
    <definedName name="__shared_49_12_0">SUM("a1"*"c1")</definedName>
    <definedName name="__shared_49_13_0">"c1"*"a1"</definedName>
    <definedName name="__shared_49_14_0">"c1"*"a1"</definedName>
    <definedName name="__shared_49_15_0">SUM("a1"*"c1")</definedName>
    <definedName name="__shared_49_16_0">SUM("a1"*"c1")</definedName>
    <definedName name="__shared_49_17_0">SUM("a1"*"c1")</definedName>
    <definedName name="__shared_49_18_0">SUM("a1"*"c1")</definedName>
    <definedName name="__shared_49_19_0">SUM("a1"*"c1")</definedName>
    <definedName name="__shared_49_2_0">"c1"*"a1"</definedName>
    <definedName name="__shared_49_20_0">SUM("a1"*"c1")</definedName>
    <definedName name="__shared_49_21_0">SUM("a1"*"c1")</definedName>
    <definedName name="__shared_49_22_0">SUM("a1"*"c1")</definedName>
    <definedName name="__shared_49_23_0">SUM("a1"*"c1")</definedName>
    <definedName name="__shared_49_24_0">SUM("a1"*"c1")</definedName>
    <definedName name="__shared_49_25_0">"c1"*"a1"</definedName>
    <definedName name="__shared_49_26_0">"c1"*"a1"</definedName>
    <definedName name="__shared_49_27_0">SUM("a1"*"c1")</definedName>
    <definedName name="__shared_49_3_0">SUM("a1"*"c1")</definedName>
    <definedName name="__shared_49_4_0">SUM("a1"*"c1")</definedName>
    <definedName name="__shared_49_5_0">SUM("a1"*"c1")</definedName>
    <definedName name="__shared_49_6_0">SUM("a1"*"c1")</definedName>
    <definedName name="__shared_49_7_0">SUM("a1"*"c1")</definedName>
    <definedName name="__shared_49_8_0">SUM("a1"*"c1")</definedName>
    <definedName name="__shared_49_9_0">SUM("a1"*"c1")</definedName>
    <definedName name="__shared_51_0_0">"c1"*"a1"</definedName>
    <definedName name="__shared_51_1_0">"c1"*"a1"</definedName>
    <definedName name="__shared_51_2_0">SUM("a1"*"c1")</definedName>
    <definedName name="__shared_51_3_0">"c1"*"a1"</definedName>
    <definedName name="__shared_51_4_0">"c1"*"a1"</definedName>
    <definedName name="__shared_51_5_0">SUM("a1"*"c1")</definedName>
    <definedName name="__shared_51_6_0">SUM("a1"*"c1")</definedName>
    <definedName name="__shared_51_7_0">SUM("a1"*"c1")</definedName>
    <definedName name="__shared_53_0_0">SUM("a1"*"c1")</definedName>
    <definedName name="__shared_53_1_0">SUM("a1"*"c1")</definedName>
    <definedName name="__shared_53_2_0">SUM("a1"*"c1")</definedName>
    <definedName name="__shared_53_3_0">SUM("a1"*"c1")</definedName>
    <definedName name="__shared_53_4_0">SUM("a1"*"c1")</definedName>
    <definedName name="__shared_53_5_0">SUM("a1"*"c1")</definedName>
    <definedName name="__shared_53_6_0">SUM("a1"*"c1")</definedName>
    <definedName name="__shared_53_7_0">SUM("a1"*"c1")</definedName>
    <definedName name="__shared_53_8_0">SUM("a1"*"c1")</definedName>
    <definedName name="__shared_55_0_0">SUM("a1"*"c1")</definedName>
    <definedName name="__shared_55_1_0">SUM("a1"*"c1")</definedName>
    <definedName name="__shared_57_0_0">SUM("a1"*"c1")</definedName>
    <definedName name="__shared_57_1_0">SUM("a1"*"c1")</definedName>
    <definedName name="__shared_57_10_0">SUM("a1"*"c1")</definedName>
    <definedName name="__shared_57_11_0">SUM("a1"*"c1")</definedName>
    <definedName name="__shared_57_12_0">SUM("a1"*"c1")</definedName>
    <definedName name="__shared_57_2_0">SUM("a1"*"c1")</definedName>
    <definedName name="__shared_57_3_0">SUM("a1"*"c1")</definedName>
    <definedName name="__shared_57_4_0">SUM("a1"*"c1")</definedName>
    <definedName name="__shared_57_5_0">SUM("a1"*"c1")</definedName>
    <definedName name="__shared_57_6_0">SUM("a1"*"c1")</definedName>
    <definedName name="__shared_57_7_0">SUM("a1"*"c1")</definedName>
    <definedName name="__shared_57_8_0">SUM("a1"*"c1")</definedName>
    <definedName name="__shared_57_9_0">SUM("a1"*"c1")</definedName>
    <definedName name="__shared_59_0_0">SUM("a1"*"c1")</definedName>
    <definedName name="__shared_59_1_0">SUM("a1"*"c1")</definedName>
    <definedName name="__shared_59_10_0">SUM("a1"*"c1")</definedName>
    <definedName name="__shared_59_11_0">SUM("a1"*"c1")</definedName>
    <definedName name="__shared_59_2_0">SUM("a1"*"c1")</definedName>
    <definedName name="__shared_59_3_0">SUM("a1"*"c1")</definedName>
    <definedName name="__shared_59_4_0">SUM("a1"*"c1")</definedName>
    <definedName name="__shared_59_5_0">SUM("a1"*"c1")</definedName>
    <definedName name="__shared_59_6_0">SUM("a1"*"c1")</definedName>
    <definedName name="__shared_59_7_0">SUM("a1"*"c1")</definedName>
    <definedName name="__shared_59_8_0">SUM("a1"*"c1")</definedName>
    <definedName name="__shared_59_9_0">SUM("a1"*"c1")</definedName>
    <definedName name="__shared_61_0_0">SUM("a1"*"c1")</definedName>
    <definedName name="__shared_61_1_0">SUM("a1"*"c1")</definedName>
    <definedName name="__shared_61_10_0">SUM("a1"*"c1")</definedName>
    <definedName name="__shared_61_2_0">SUM("a1"*"c1")</definedName>
    <definedName name="__shared_61_3_0">SUM("a1"*"c1")</definedName>
    <definedName name="__shared_61_4_0">SUM("a1"*"c1")</definedName>
    <definedName name="__shared_61_5_0">SUM("a1"*"c1")</definedName>
    <definedName name="__shared_61_6_0">SUM("a1"*"c1")</definedName>
    <definedName name="__shared_61_7_0">SUM("a1"*"c1")</definedName>
    <definedName name="__shared_61_8_0">SUM("a1"*"c1")</definedName>
    <definedName name="__shared_61_9_0">SUM("a1"*"c1")</definedName>
    <definedName name="__shared_63_0_0">SUM("a1"*"c1")</definedName>
    <definedName name="__shared_63_1_0">SUM("a1"*"c1")</definedName>
    <definedName name="__shared_63_10_0">SUM("a1"*"c1")</definedName>
    <definedName name="__shared_63_2_0">SUM("a1"*"c1")</definedName>
    <definedName name="__shared_63_3_0">SUM("a1"*"c1")</definedName>
    <definedName name="__shared_63_4_0">SUM("a1"*"c1")</definedName>
    <definedName name="__shared_63_5_0">SUM("a1"*"c1")</definedName>
    <definedName name="__shared_63_6_0">SUM("a1"*"c1")</definedName>
    <definedName name="__shared_63_7_0">SUM("a1"*"c1")</definedName>
    <definedName name="__shared_63_8_0">SUM("a1"*"c1")</definedName>
    <definedName name="__shared_63_9_0">SUM("a1"*"c1")</definedName>
    <definedName name="__shared_65_0_0">SUM("a1"*"c1")</definedName>
    <definedName name="__shared_65_1_0">SUM("a1"*"c1")</definedName>
    <definedName name="__shared_65_2_0">SUM("a1"*"c1")</definedName>
    <definedName name="__shared_65_3_0">SUM("a1"*"c1")</definedName>
    <definedName name="__shared_65_4_0">SUM("a1"*"c1")</definedName>
    <definedName name="__shared_65_5_0">SUM("a1"*"c1")</definedName>
    <definedName name="__shared_65_6_0">SUM("a1"*"c1")</definedName>
    <definedName name="__shared_65_7_0">SUM("a1"*"c1")</definedName>
    <definedName name="__shared_66_0_0">SUM("a1"*"c1")</definedName>
    <definedName name="__shared_66_1_0">SUM("a1"*"c1")</definedName>
    <definedName name="__shared_66_10_0">SUM("a1"*"c1")</definedName>
    <definedName name="__shared_66_11_0">SUM("a1"*"c1")</definedName>
    <definedName name="__shared_66_12_0">SUM("a1"*"c1")</definedName>
    <definedName name="__shared_66_13_0">SUM("a1"*"c1")</definedName>
    <definedName name="__shared_66_14_0">SUM("a1"*"c1")</definedName>
    <definedName name="__shared_66_15_0">SUM("a1"*"c1")</definedName>
    <definedName name="__shared_66_2_0">SUM("a1"*"c1")</definedName>
    <definedName name="__shared_66_3_0">SUM("a1"*"c1")</definedName>
    <definedName name="__shared_66_4_0">SUM("a1"*"c1")</definedName>
    <definedName name="__shared_66_5_0">SUM("a1"*"c1")</definedName>
    <definedName name="__shared_66_6_0">SUM("a1"*"c1")</definedName>
    <definedName name="__shared_66_7_0">SUM("a1"*"c1")</definedName>
    <definedName name="__shared_66_8_0">SUM("a1"*"c1")</definedName>
    <definedName name="__shared_66_9_0">SUM("a1"*"c1")</definedName>
    <definedName name="__shared_68_0_0">SUM("a1"*"c1")</definedName>
    <definedName name="__shared_68_1_0">SUM("a1"*"c1")</definedName>
    <definedName name="__shared_68_10_0">SUM("a1"*"c1")</definedName>
    <definedName name="__shared_68_11_0">SUM("a1"*"c1")</definedName>
    <definedName name="__shared_68_12_0">SUM("a1"*"c1")</definedName>
    <definedName name="__shared_68_13_0">SUM("a1"*"c1")</definedName>
    <definedName name="__shared_68_14_0">SUM("a1"*"c1")</definedName>
    <definedName name="__shared_68_15_0">SUM("a1"*"c1")</definedName>
    <definedName name="__shared_68_16_0">SUM("a1"*"c1")</definedName>
    <definedName name="__shared_68_2_0">SUM("a1"*"c1")</definedName>
    <definedName name="__shared_68_3_0">SUM("a1"*"c1")</definedName>
    <definedName name="__shared_68_4_0">SUM("a1"*"c1")</definedName>
    <definedName name="__shared_68_5_0">SUM("a1"*"c1")</definedName>
    <definedName name="__shared_68_6_0">SUM("a1"*"c1")</definedName>
    <definedName name="__shared_68_7_0">SUM("a1"*"c1")</definedName>
    <definedName name="__shared_68_8_0">SUM("a1"*"c1")</definedName>
    <definedName name="__shared_68_9_0">SUM("a1"*"c1")</definedName>
    <definedName name="__shared_70_0_0">SUM("a1"*"c1")</definedName>
    <definedName name="__shared_70_1_0">SUM("a1"*"c1")</definedName>
    <definedName name="__shared_70_10_0">SUM("a1"*"c1")</definedName>
    <definedName name="__shared_70_11_0">SUM("a1"*"c1")</definedName>
    <definedName name="__shared_70_12_0">SUM("a1"*"c1")</definedName>
    <definedName name="__shared_70_13_0">SUM("a1"*"c1")</definedName>
    <definedName name="__shared_70_14_0">SUM("a1"*"c1")</definedName>
    <definedName name="__shared_70_15_0">SUM("a1"*"c1")</definedName>
    <definedName name="__shared_70_16_0">SUM("a1"*"c1")</definedName>
    <definedName name="__shared_70_2_0">SUM("a1"*"c1")</definedName>
    <definedName name="__shared_70_3_0">SUM("a1"*"c1")</definedName>
    <definedName name="__shared_70_4_0">SUM("a1"*"c1")</definedName>
    <definedName name="__shared_70_5_0">SUM("a1"*"c1")</definedName>
    <definedName name="__shared_70_6_0">SUM("a1"*"c1")</definedName>
    <definedName name="__shared_70_7_0">SUM("a1"*"c1")</definedName>
    <definedName name="__shared_70_8_0">SUM("a1"*"c1")</definedName>
    <definedName name="__shared_70_9_0">SUM("a1"*"c1")</definedName>
    <definedName name="__shared_71_0_0">SUM("a1"*"c1")</definedName>
    <definedName name="__shared_71_1_0">SUM("a1"*"c1")</definedName>
    <definedName name="__shared_71_10_0">SUM("a1"*"c1")</definedName>
    <definedName name="__shared_71_11_0">SUM("a1"*"c1")</definedName>
    <definedName name="__shared_71_12_0">SUM("a1"*"c1")</definedName>
    <definedName name="__shared_71_13_0">SUM("a1"*"c1")</definedName>
    <definedName name="__shared_71_14_0">SUM("a1"*"c1")</definedName>
    <definedName name="__shared_71_15_0">SUM("a1"*"c1")</definedName>
    <definedName name="__shared_71_16_0">SUM("a1"*"c1")</definedName>
    <definedName name="__shared_71_17_0">SUM("a1"*"c1")</definedName>
    <definedName name="__shared_71_2_0">SUM("a1"*"c1")</definedName>
    <definedName name="__shared_71_3_0">SUM("a1"*"c1")</definedName>
    <definedName name="__shared_71_4_0">SUM("a1"*"c1")</definedName>
    <definedName name="__shared_71_5_0">SUM("a1"*"c1")</definedName>
    <definedName name="__shared_71_6_0">SUM("a1"*"c1")</definedName>
    <definedName name="__shared_71_7_0">SUM("a1"*"c1")</definedName>
    <definedName name="__shared_71_8_0">SUM("a1"*"c1")</definedName>
    <definedName name="__shared_71_9_0">SUM("a1"*"c1")</definedName>
    <definedName name="__shared_73_0_0">SUM("a1"*"c1")</definedName>
    <definedName name="__shared_73_1_0">SUM("a1"*"c1")</definedName>
    <definedName name="__shared_73_2_0">SUM("a1"*"c1")</definedName>
    <definedName name="__shared_73_3_0">SUM("a1"*"c1")</definedName>
    <definedName name="__sp606" localSheetId="22">#REF!</definedName>
    <definedName name="__sp606">#REF!</definedName>
    <definedName name="__xlnm.Print_Area">"#ref!"</definedName>
    <definedName name="__xlnm_Print_Area">"#ref!"</definedName>
    <definedName name="_110" localSheetId="22">#REF!</definedName>
    <definedName name="_110">#REF!</definedName>
    <definedName name="_210" localSheetId="22">#REF!</definedName>
    <definedName name="_210">#REF!</definedName>
    <definedName name="_224" localSheetId="22">#REF!</definedName>
    <definedName name="_224">#REF!</definedName>
    <definedName name="_225" localSheetId="22">#REF!</definedName>
    <definedName name="_225">#REF!</definedName>
    <definedName name="_310" localSheetId="22">#REF!</definedName>
    <definedName name="_310">#REF!</definedName>
    <definedName name="_410" localSheetId="22">#REF!</definedName>
    <definedName name="_410">#REF!</definedName>
    <definedName name="_424" localSheetId="22">#REF!</definedName>
    <definedName name="_424">#REF!</definedName>
    <definedName name="_514" localSheetId="22">#REF!</definedName>
    <definedName name="_514">#REF!</definedName>
    <definedName name="_7.1__2">'[11]D7(1)'!#REF!</definedName>
    <definedName name="_705" localSheetId="22">#REF!</definedName>
    <definedName name="_705">#REF!</definedName>
    <definedName name="_DIV1">[9]RAB!$J$29</definedName>
    <definedName name="_DIV10">'[10]Kuantitas &amp; Harga'!#REF!</definedName>
    <definedName name="_DIV11">'[10]Kuantitas &amp; Harga'!#REF!</definedName>
    <definedName name="_div2">'[10]Rekap Biaya'!#REF!</definedName>
    <definedName name="_DIV3" hidden="1">[6]Div2!$G$12:$G$20</definedName>
    <definedName name="_DIV4">'[10]Kuantitas &amp; Harga'!#REF!</definedName>
    <definedName name="_DIV5">'[10]Kuantitas &amp; Harga'!#REF!</definedName>
    <definedName name="_DIV6">'[10]Kuantitas &amp; Harga'!#REF!</definedName>
    <definedName name="_DIV7">'[10]Kuantitas &amp; Harga'!#REF!</definedName>
    <definedName name="_DIV8">'[10]Kuantitas &amp; Harga'!#REF!</definedName>
    <definedName name="_DIV9">'[10]Kuantitas &amp; Harga'!#REF!</definedName>
    <definedName name="_EEE01" localSheetId="22">#REF!</definedName>
    <definedName name="_EEE01">#REF!</definedName>
    <definedName name="_EEE02">'[11]5-Alt(1)'!$AW$9</definedName>
    <definedName name="_EEE03" localSheetId="22">#REF!</definedName>
    <definedName name="_EEE03">#REF!</definedName>
    <definedName name="_EEE04" localSheetId="22">#REF!</definedName>
    <definedName name="_EEE04">#REF!</definedName>
    <definedName name="_EEE05">'[11]5-Alt(1)'!$AW$12</definedName>
    <definedName name="_EEE06">'[11]5-Alt(1)'!$AW$13</definedName>
    <definedName name="_EEE07">'[11]5-Alt(1)'!$AW$14</definedName>
    <definedName name="_EEE08">'[11]5-Alt(1)'!$AW$15</definedName>
    <definedName name="_EEE09">'[11]5-Alt(1)'!$AW$16</definedName>
    <definedName name="_EEE10">'[11]5-Alt(1)'!$AW$17</definedName>
    <definedName name="_EEE11">'[11]5-Alt(1)'!$AW$18</definedName>
    <definedName name="_EEE12" localSheetId="22">#REF!</definedName>
    <definedName name="_EEE12">#REF!</definedName>
    <definedName name="_EEE13">'[11]5-Alt(1)'!$AW$20</definedName>
    <definedName name="_EEE14" localSheetId="22">#REF!</definedName>
    <definedName name="_EEE14">#REF!</definedName>
    <definedName name="_EEE15" localSheetId="22">#REF!</definedName>
    <definedName name="_EEE15">#REF!</definedName>
    <definedName name="_EEE16">'[11]5-Alt(1)'!$AW$23</definedName>
    <definedName name="_EEE17">'[11]5-Alt(1)'!$AW$24</definedName>
    <definedName name="_EEE18" localSheetId="22">#REF!</definedName>
    <definedName name="_EEE18">#REF!</definedName>
    <definedName name="_EEE19" localSheetId="22">#REF!</definedName>
    <definedName name="_EEE19">#REF!</definedName>
    <definedName name="_EEE20" localSheetId="22">#REF!</definedName>
    <definedName name="_EEE20">#REF!</definedName>
    <definedName name="_EEE21" localSheetId="22">#REF!</definedName>
    <definedName name="_EEE21">#REF!</definedName>
    <definedName name="_EEE22" localSheetId="22">#REF!</definedName>
    <definedName name="_EEE22">#REF!</definedName>
    <definedName name="_EEE23">'[11]5-Alt(1)'!$AW$30</definedName>
    <definedName name="_EEE24" localSheetId="22">#REF!</definedName>
    <definedName name="_EEE24">#REF!</definedName>
    <definedName name="_EEE25" localSheetId="22">#REF!</definedName>
    <definedName name="_EEE25">#REF!</definedName>
    <definedName name="_EEE26" localSheetId="22">#REF!</definedName>
    <definedName name="_EEE26">#REF!</definedName>
    <definedName name="_EEE27">'[11]5-Alt(1)'!$AW$34</definedName>
    <definedName name="_EEE28" localSheetId="22">#REF!</definedName>
    <definedName name="_EEE28">#REF!</definedName>
    <definedName name="_EEE29">'[11]5-Alt(1)'!$AW$36</definedName>
    <definedName name="_EEE30" localSheetId="22">#REF!</definedName>
    <definedName name="_EEE30">#REF!</definedName>
    <definedName name="_EEE31">'[11]5-Alt(1)'!$AW$38</definedName>
    <definedName name="_EEE32" localSheetId="22">#REF!</definedName>
    <definedName name="_EEE32">#REF!</definedName>
    <definedName name="_EEE33" localSheetId="22">#REF!</definedName>
    <definedName name="_EEE33">#REF!</definedName>
    <definedName name="_Fill" localSheetId="22" hidden="1">#REF!</definedName>
    <definedName name="_Fill" hidden="1">#REF!</definedName>
    <definedName name="_xlnm._FilterDatabase" hidden="1">[12]REKAP!$A$1:$H$53</definedName>
    <definedName name="_HAL1" localSheetId="22">#REF!</definedName>
    <definedName name="_HAL1">#REF!</definedName>
    <definedName name="_HAL2">'[10]Kuantitas &amp; Harga'!#REF!</definedName>
    <definedName name="_HAL3">'[10]Kuantitas &amp; Harga'!#REF!</definedName>
    <definedName name="_HAL4">'[10]Kuantitas &amp; Harga'!#REF!</definedName>
    <definedName name="_HAL5">'[10]Kuantitas &amp; Harga'!#REF!</definedName>
    <definedName name="_HAL6">'[10]Kuantitas &amp; Harga'!#REF!</definedName>
    <definedName name="_HAL7">'[10]Kuantitas &amp; Harga'!#REF!</definedName>
    <definedName name="_HAL8">'[10]Kuantitas &amp; Harga'!#REF!</definedName>
    <definedName name="_Key1" localSheetId="22" hidden="1">#REF!</definedName>
    <definedName name="_Key1" hidden="1">#REF!</definedName>
    <definedName name="_Key2" localSheetId="22" hidden="1">#REF!</definedName>
    <definedName name="_Key2" hidden="1">#REF!</definedName>
    <definedName name="_LLL01">"#ref!"</definedName>
    <definedName name="_LLL02">"#ref!"</definedName>
    <definedName name="_LLL03">"#ref!"</definedName>
    <definedName name="_LLL04">"#ref!"</definedName>
    <definedName name="_LLL05">"#ref!"</definedName>
    <definedName name="_LLL06">"#ref!"</definedName>
    <definedName name="_LLL07">"#ref!"</definedName>
    <definedName name="_LLL08">"#ref!"</definedName>
    <definedName name="_LLL09">"#ref!"</definedName>
    <definedName name="_LLL10">"#ref!"</definedName>
    <definedName name="_LLL11">"#ref!"</definedName>
    <definedName name="_MDE01">[1]Peralatan!$BO$27</definedName>
    <definedName name="_MDE02">[1]Peralatan!$BO$47</definedName>
    <definedName name="_MDE03">[1]Peralatan!$BO$67</definedName>
    <definedName name="_MDE04">[1]Peralatan!$BO$87</definedName>
    <definedName name="_MDE05">[1]Peralatan!$BO$107</definedName>
    <definedName name="_MDE06">[1]Peralatan!$BO$127</definedName>
    <definedName name="_MDE07">[1]Peralatan!$BO$147</definedName>
    <definedName name="_MDE08">[1]Peralatan!$BO$167</definedName>
    <definedName name="_MDE09">[1]Peralatan!$BO$187</definedName>
    <definedName name="_MDE10">[1]Peralatan!$BO$207</definedName>
    <definedName name="_MDE11">[1]Peralatan!$BO$227</definedName>
    <definedName name="_MDE12">[1]Peralatan!$BO$247</definedName>
    <definedName name="_MDE13">[1]Peralatan!$BO$267</definedName>
    <definedName name="_MDE14">[1]Peralatan!$BO$287</definedName>
    <definedName name="_MDE15">[1]Peralatan!$BO$307</definedName>
    <definedName name="_MDE16">[1]Peralatan!$BO$327</definedName>
    <definedName name="_MDE17">[1]Peralatan!$BO$347</definedName>
    <definedName name="_MDE18">[1]Peralatan!$BO$367</definedName>
    <definedName name="_MDE19">[1]Peralatan!$BO$387</definedName>
    <definedName name="_MDE20">[1]Peralatan!$BO$407</definedName>
    <definedName name="_MDE21">[1]Peralatan!$BO$427</definedName>
    <definedName name="_MDE22">[1]Peralatan!$BO$447</definedName>
    <definedName name="_MDE23">[1]Peralatan!$BO$467</definedName>
    <definedName name="_MDE24">[1]Peralatan!$BO$487</definedName>
    <definedName name="_MDE25">[1]Peralatan!$BO$507</definedName>
    <definedName name="_MDE26" localSheetId="22">#REF!</definedName>
    <definedName name="_MDE26">#REF!</definedName>
    <definedName name="_MDE27">[1]Peralatan!$BO$547</definedName>
    <definedName name="_MDE28">[1]Peralatan!$BO$567</definedName>
    <definedName name="_MDE29">[1]Peralatan!$BO$587</definedName>
    <definedName name="_MDE30">[1]Peralatan!$BO$607</definedName>
    <definedName name="_MDE31">[1]Peralatan!$BO$627</definedName>
    <definedName name="_MDE32">[1]Peralatan!$BO$647</definedName>
    <definedName name="_MDE33">[1]Peralatan!$BO$667</definedName>
    <definedName name="_MDE34">[1]Peralatan!$BO$698</definedName>
    <definedName name="_MDE35">'[1]Peralatan (2)'!$R$27</definedName>
    <definedName name="_ME01">[1]Peralatan!$BO$26</definedName>
    <definedName name="_ME02">[1]Peralatan!$BO$46</definedName>
    <definedName name="_ME03">[1]Peralatan!$BO$66</definedName>
    <definedName name="_ME04">[1]Peralatan!$BO$86</definedName>
    <definedName name="_ME05">[1]Peralatan!$BO$106</definedName>
    <definedName name="_ME06">[1]Peralatan!$BO$126</definedName>
    <definedName name="_ME07">[1]Peralatan!$BO$146</definedName>
    <definedName name="_ME08">[1]Peralatan!$BO$166</definedName>
    <definedName name="_ME09">[1]Peralatan!$BO$186</definedName>
    <definedName name="_ME10">[1]Peralatan!$BO$206</definedName>
    <definedName name="_ME11">[1]Peralatan!$BO$226</definedName>
    <definedName name="_ME12">[1]Peralatan!$BO$246</definedName>
    <definedName name="_ME13">[1]Peralatan!$BO$266</definedName>
    <definedName name="_ME14">[1]Peralatan!$BO$286</definedName>
    <definedName name="_ME15">[1]Peralatan!$BO$306</definedName>
    <definedName name="_ME16">[1]Peralatan!$BO$326</definedName>
    <definedName name="_ME17">[1]Peralatan!$BO$346</definedName>
    <definedName name="_ME18">[1]Peralatan!$BO$366</definedName>
    <definedName name="_ME19">[1]Peralatan!$BO$386</definedName>
    <definedName name="_ME20">[1]Peralatan!$BO$406</definedName>
    <definedName name="_ME21">[1]Peralatan!$BO$426</definedName>
    <definedName name="_ME22">[1]Peralatan!$BO$446</definedName>
    <definedName name="_ME23">[1]Peralatan!$BO$466</definedName>
    <definedName name="_ME24">[1]Peralatan!$BO$486</definedName>
    <definedName name="_ME25">[1]Peralatan!$BO$506</definedName>
    <definedName name="_ME26" localSheetId="22">#REF!</definedName>
    <definedName name="_ME26">#REF!</definedName>
    <definedName name="_ME27">[1]Peralatan!$BO$546</definedName>
    <definedName name="_ME28">[1]Peralatan!$BO$566</definedName>
    <definedName name="_ME29">[1]Peralatan!$BO$586</definedName>
    <definedName name="_ME30">[1]Peralatan!$BO$606</definedName>
    <definedName name="_ME31">[1]Peralatan!$BO$626</definedName>
    <definedName name="_ME32">[1]Peralatan!$BO$646</definedName>
    <definedName name="_ME33">[1]Peralatan!$BO$666</definedName>
    <definedName name="_ME34">[1]Peralatan!$BO$697</definedName>
    <definedName name="_ME35">'[1]Peralatan (2)'!$R$26</definedName>
    <definedName name="_MMM01">"#ref!"</definedName>
    <definedName name="_MMM02">"#ref!"</definedName>
    <definedName name="_MMM03">"#ref!"</definedName>
    <definedName name="_MMM04">"#ref!"</definedName>
    <definedName name="_MMM05">"#ref!"</definedName>
    <definedName name="_MMM06">"#ref!"</definedName>
    <definedName name="_MMM07">"#ref!"</definedName>
    <definedName name="_MMM08">"#ref!"</definedName>
    <definedName name="_MMM09">"#ref!"</definedName>
    <definedName name="_MMM10">"#ref!"</definedName>
    <definedName name="_MMM11">"#ref!"</definedName>
    <definedName name="_MMM12">"#ref!"</definedName>
    <definedName name="_MMM13">"#ref!"</definedName>
    <definedName name="_MMM14">"#ref!"</definedName>
    <definedName name="_MMM15">"#ref!"</definedName>
    <definedName name="_MMM16">"#ref!"</definedName>
    <definedName name="_MMM17">"#ref!"</definedName>
    <definedName name="_MMM18">"#ref!"</definedName>
    <definedName name="_MMM19">"#ref!"</definedName>
    <definedName name="_MMM20">"#ref!"</definedName>
    <definedName name="_MMM21">"#ref!"</definedName>
    <definedName name="_MMM22">"#ref!"</definedName>
    <definedName name="_MMM23">"#ref!"</definedName>
    <definedName name="_MMM24">"#ref!"</definedName>
    <definedName name="_MMM25">"#ref!"</definedName>
    <definedName name="_MMM26">"#ref!"</definedName>
    <definedName name="_MMM27">"#ref!"</definedName>
    <definedName name="_MMM28">"#ref!"</definedName>
    <definedName name="_MMM29">"#ref!"</definedName>
    <definedName name="_MMM30">"#ref!"</definedName>
    <definedName name="_MMM31">"#ref!"</definedName>
    <definedName name="_MMM32">"#ref!"</definedName>
    <definedName name="_MMM33">"#ref!"</definedName>
    <definedName name="_MMM34">"#ref!"</definedName>
    <definedName name="_MMM35">"#ref!"</definedName>
    <definedName name="_MMM36">"#ref!"</definedName>
    <definedName name="_MMM37">"#ref!"</definedName>
    <definedName name="_MMM38">"#ref!"</definedName>
    <definedName name="_MMM39">"#ref!"</definedName>
    <definedName name="_MMM40">"#ref!"</definedName>
    <definedName name="_MMM41">"#ref!"</definedName>
    <definedName name="_MMM411">"#ref!"</definedName>
    <definedName name="_MMM42">"#ref!"</definedName>
    <definedName name="_MMM43">"#ref!"</definedName>
    <definedName name="_MMM44">"#ref!"</definedName>
    <definedName name="_MMM45">"#ref!"</definedName>
    <definedName name="_MMM46">"#ref!"</definedName>
    <definedName name="_MMM47">"#ref!"</definedName>
    <definedName name="_MMM48">"#ref!"</definedName>
    <definedName name="_MMM49">"#ref!"</definedName>
    <definedName name="_MMM50">"#ref!"</definedName>
    <definedName name="_MMM51">"#ref!"</definedName>
    <definedName name="_MMM52">"#ref!"</definedName>
    <definedName name="_MMM53">"#ref!"</definedName>
    <definedName name="_MMM54">"#ref!"</definedName>
    <definedName name="_Order1" hidden="1">255</definedName>
    <definedName name="_Order2" hidden="1">255</definedName>
    <definedName name="_Sort" localSheetId="22" hidden="1">#REF!</definedName>
    <definedName name="_Sort" hidden="1">#REF!</definedName>
    <definedName name="_sp606" localSheetId="22">#REF!</definedName>
    <definedName name="_sp606">#REF!</definedName>
    <definedName name="_Table1_In1" localSheetId="22" hidden="1">#REF!</definedName>
    <definedName name="_Table1_In1" hidden="1">#REF!</definedName>
    <definedName name="_Table1_Out" localSheetId="22" hidden="1">#REF!</definedName>
    <definedName name="_Table1_Out" hidden="1">#REF!</definedName>
    <definedName name="_Table2_In1" localSheetId="22" hidden="1">#REF!</definedName>
    <definedName name="_Table2_In1" hidden="1">#REF!</definedName>
    <definedName name="_Table2_In2" localSheetId="22" hidden="1">#REF!</definedName>
    <definedName name="_Table2_In2" hidden="1">#REF!</definedName>
    <definedName name="_Table2_Out" localSheetId="22" hidden="1">#REF!</definedName>
    <definedName name="_Table2_Out" hidden="1">#REF!</definedName>
    <definedName name="a">[13]RAB!#REF!</definedName>
    <definedName name="A.1" localSheetId="22">#REF!</definedName>
    <definedName name="A.1">#REF!</definedName>
    <definedName name="A.16" localSheetId="22">#REF!</definedName>
    <definedName name="A.16">#REF!</definedName>
    <definedName name="A.18_PASIR" localSheetId="22">#REF!</definedName>
    <definedName name="A.18_PASIR">#REF!</definedName>
    <definedName name="A.18_TANAH" localSheetId="22">#REF!</definedName>
    <definedName name="A.18_TANAH">#REF!</definedName>
    <definedName name="A.2" localSheetId="22">#REF!</definedName>
    <definedName name="A.2">#REF!</definedName>
    <definedName name="A.4" localSheetId="22">#REF!</definedName>
    <definedName name="A.4">#REF!</definedName>
    <definedName name="A.4A">[14]Analisa!$H$57</definedName>
    <definedName name="A_1" localSheetId="22">#REF!</definedName>
    <definedName name="A_1">#REF!</definedName>
    <definedName name="A_AMP">"#ref!"</definedName>
    <definedName name="A_DumpTruck">"#ref!"</definedName>
    <definedName name="A_Excavator">"#ref!"</definedName>
    <definedName name="A_Finisher">"#ref!"</definedName>
    <definedName name="A_MotorGreder">"#ref!"</definedName>
    <definedName name="A_WaterTank">#N/A</definedName>
    <definedName name="A_WheelLoader">#N/A</definedName>
    <definedName name="aa">'[15]Analisa K'!#REF!</definedName>
    <definedName name="AAA" localSheetId="22">#REF!</definedName>
    <definedName name="AAA">#REF!</definedName>
    <definedName name="ab">[14]RAB!#REF!</definedName>
    <definedName name="AC_GENERAL">'[16]Hrg Bahan'!#REF!</definedName>
    <definedName name="AC_TOSHIBA">'[16]Hrg Bahan'!#REF!</definedName>
    <definedName name="AD">'[17]D. Upah'!$E$7:$G$18</definedName>
    <definedName name="adsdsd" localSheetId="22">#REF!</definedName>
    <definedName name="adsdsd">#REF!</definedName>
    <definedName name="AGREGAT">'[10]Kuantitas &amp; Harga'!#REF!</definedName>
    <definedName name="AIR_VALVE_DIA.1">'[16]Hrg Bahan'!#REF!</definedName>
    <definedName name="AKUSTIK">'[16]Hrg Bahan'!#REF!</definedName>
    <definedName name="alat" localSheetId="22">#REF!</definedName>
    <definedName name="alat">#REF!</definedName>
    <definedName name="ALAT_BANTU">'[16]Hrg Bahan'!$N$122</definedName>
    <definedName name="ALATUTAMA" localSheetId="22">#REF!</definedName>
    <definedName name="ALATUTAMA">#REF!</definedName>
    <definedName name="ALT">'[18]daft sewa alt'!$C$4:$E$11</definedName>
    <definedName name="ALUMINIUM_U">'[16]Hrg Bahan'!#REF!</definedName>
    <definedName name="AMP" localSheetId="22">#REF!</definedName>
    <definedName name="AMP">#REF!</definedName>
    <definedName name="AMPLAS_KASAR">'[16]Hrg Bahan'!#REF!</definedName>
    <definedName name="AN.1" localSheetId="22">#REF!</definedName>
    <definedName name="AN.1">#REF!</definedName>
    <definedName name="andi">'[17]Daftar Bahan'!$F$6:$J$45</definedName>
    <definedName name="Anl.G50c_voeg_hal.18">'[19]Hrg.sat.'!$I$1213</definedName>
    <definedName name="Anl.G50m_plesteran_hal.18">'[19]Hrg.sat.'!$I$1198</definedName>
    <definedName name="Apr_All">"#ref!"</definedName>
    <definedName name="Apr_Bahapal">"#ref!"</definedName>
    <definedName name="Apr_Barumun">"#ref!"</definedName>
    <definedName name="Apr_Buaya">"#ref!"</definedName>
    <definedName name="Apr_Dua1">"#ref!"</definedName>
    <definedName name="Apr_Dua2">"#ref!"</definedName>
    <definedName name="Apr_Hantu">"#ref!"</definedName>
    <definedName name="Apr_Pane">"#ref!"</definedName>
    <definedName name="Apr_Poncan">"#ref!"</definedName>
    <definedName name="Apr_Raso">"#ref!"</definedName>
    <definedName name="Apr_Sibintang">"#ref!"</definedName>
    <definedName name="Apr_Sibuluh">"#ref!"</definedName>
    <definedName name="Apr_Ujung">"#ref!"</definedName>
    <definedName name="april" localSheetId="22">#REF!</definedName>
    <definedName name="april">#REF!</definedName>
    <definedName name="ASBER_GELOMBANG">'[16]Hrg Bahan'!$N$166</definedName>
    <definedName name="ASBES_GENTENG">'[16]Hrg Bahan'!#REF!</definedName>
    <definedName name="ASBES_PLAT_HAPL">'[16]Hrg Bahan'!#REF!</definedName>
    <definedName name="asdasd" localSheetId="22">#REF!</definedName>
    <definedName name="asdasd">#REF!</definedName>
    <definedName name="ASPAL">'[10]Kuantitas &amp; Harga'!#REF!</definedName>
    <definedName name="ATAP" localSheetId="22">#REF!</definedName>
    <definedName name="ATAP">#REF!</definedName>
    <definedName name="ATAP_GENTENG">[16]Analisa!#REF!</definedName>
    <definedName name="ATAP_SPANDEK">'[16]Hrg Bahan'!#REF!</definedName>
    <definedName name="ATAP_TLS">'[16]Hrg Bahan'!#REF!</definedName>
    <definedName name="ATB_Hampar">#N/A</definedName>
    <definedName name="ATB_Prod">#N/A</definedName>
    <definedName name="Aug_All">"#ref!"</definedName>
    <definedName name="Aug_Bahapal">"#ref!"</definedName>
    <definedName name="Aug_Barumun">"#ref!"</definedName>
    <definedName name="Aug_Buaya">"#ref!"</definedName>
    <definedName name="Aug_Dua1">"#ref!"</definedName>
    <definedName name="Aug_Dua2">"#ref!"</definedName>
    <definedName name="Aug_Hantu">"#ref!"</definedName>
    <definedName name="Aug_Pane">"#ref!"</definedName>
    <definedName name="Aug_Poncan">"#ref!"</definedName>
    <definedName name="Aug_Raso">"#ref!"</definedName>
    <definedName name="Aug_Sibintang">"#ref!"</definedName>
    <definedName name="Aug_Sibuluh">"#ref!"</definedName>
    <definedName name="Aug_Ujung">"#ref!"</definedName>
    <definedName name="B">[13]RAB!#REF!</definedName>
    <definedName name="B_DINDING">[16]Analisa!#REF!</definedName>
    <definedName name="B_KOLOM">[16]Analisa!#REF!</definedName>
    <definedName name="B_PLAT">[16]Analisa!#REF!</definedName>
    <definedName name="B_PONDASI">[16]Analisa!#REF!</definedName>
    <definedName name="B_RINGBALK">[16]Analisa!#REF!</definedName>
    <definedName name="B_SLOEF">[16]Analisa!#REF!</definedName>
    <definedName name="B_TANGGA">[16]Analisa!#REF!</definedName>
    <definedName name="BADAK_20X20">'[16]Hrg Bahan'!#REF!</definedName>
    <definedName name="BADAK_30X30">'[16]Hrg Bahan'!#REF!</definedName>
    <definedName name="BAHAN">[20]ANALISA.T!#REF!</definedName>
    <definedName name="bahan.">[21]HBU!$E$8:$E$592</definedName>
    <definedName name="BAHU">'[10]Kuantitas &amp; Harga'!#REF!</definedName>
    <definedName name="BAJA_C_">'[16]Hrg Bahan'!#REF!</definedName>
    <definedName name="BAJA_I">'[16]Hrg Bahan'!#REF!</definedName>
    <definedName name="BAJA_IWF_100">'[16]Hrg Bahan'!#REF!</definedName>
    <definedName name="BAJA_IWF_198">'[16]Hrg Bahan'!#REF!</definedName>
    <definedName name="BAJA_KONSTRUKSI">'[16]Hrg Bahan'!#REF!</definedName>
    <definedName name="BAJA_L">'[16]Hrg Bahan'!#REF!</definedName>
    <definedName name="BajaU32Polos">"#ref!"</definedName>
    <definedName name="BAK_MANDI_60X60">'[16]Hrg Bahan'!$N$186</definedName>
    <definedName name="BAK_MANDI_FIBER">'[16]Hrg Bahan'!#REF!</definedName>
    <definedName name="BAK_MANDI_PLAS">'[16]Hrg Bahan'!#REF!</definedName>
    <definedName name="BAK_MANDI_POR">'[16]Hrg Bahan'!#REF!</definedName>
    <definedName name="BALOK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I">'[16]Hrg Bahan'!$N$26</definedName>
    <definedName name="BALOK_II">'[16]Hrg Bahan'!$N$30</definedName>
    <definedName name="BATH_TUB">'[16]Hrg Bahan'!#REF!</definedName>
    <definedName name="batu">[12]harga!$F$34</definedName>
    <definedName name="BATU_KOSONG">[16]Analisa!#REF!</definedName>
    <definedName name="BATUBETON">[22]RAB01!#REF!</definedName>
    <definedName name="BAUT___VISER">'[16]Hrg Bahan'!#REF!</definedName>
    <definedName name="BAUT_BAJA">'[16]Hrg Bahan'!#REF!</definedName>
    <definedName name="bb" localSheetId="22">#REF!</definedName>
    <definedName name="bb">#REF!</definedName>
    <definedName name="bbb" localSheetId="22">#REF!</definedName>
    <definedName name="bbb">#REF!</definedName>
    <definedName name="BBG_ASBES_GEL">'[16]Hrg Bahan'!#REF!</definedName>
    <definedName name="BBG_ASBES_GEN">'[16]Hrg Bahan'!#REF!</definedName>
    <definedName name="BBG_ASBES_GEN_W">'[16]Hrg Bahan'!#REF!</definedName>
    <definedName name="BBG_GTG_BETON">'[16]Hrg Bahan'!$N$169</definedName>
    <definedName name="BBG_GTG_KERAMIK">'[16]Hrg Bahan'!#REF!</definedName>
    <definedName name="BBG_GTG_METAL">'[16]Hrg Bahan'!#REF!</definedName>
    <definedName name="BBG_GTG_STEEL">'[16]Hrg Bahan'!#REF!</definedName>
    <definedName name="besi">[12]harga!$F$62</definedName>
    <definedName name="BESI_BETON">'[16]Hrg Bahan'!#REF!</definedName>
    <definedName name="BESI_STRIP_3">'[16]Hrg Bahan'!#REF!</definedName>
    <definedName name="besi10">[23]Sheet1!$U$3</definedName>
    <definedName name="BESI14">'[16]Hrg Bahan'!$N$88</definedName>
    <definedName name="besi16">[23]Sheet1!$R$3</definedName>
    <definedName name="BESI19">'[16]Hrg Bahan'!#REF!</definedName>
    <definedName name="BESI25">'[16]Hrg Bahan'!#REF!</definedName>
    <definedName name="BESI4">'[16]Hrg Bahan'!#REF!</definedName>
    <definedName name="BET_NON_STRUK" localSheetId="22">#REF!</definedName>
    <definedName name="BET_NON_STRUK">#REF!</definedName>
    <definedName name="beton" hidden="1">[24]Div2!$G$12:$G$20</definedName>
    <definedName name="BetonK175">#N/A</definedName>
    <definedName name="BetonK250">"#ref!"</definedName>
    <definedName name="bg">'[25]hrg-jadi'!$H$21</definedName>
    <definedName name="bhn" localSheetId="22">#REF!</definedName>
    <definedName name="bhn">#REF!</definedName>
    <definedName name="BHN.MAROS" localSheetId="22">#REF!</definedName>
    <definedName name="BHN.MAROS">#REF!</definedName>
    <definedName name="bhn.maros1" localSheetId="22">#REF!</definedName>
    <definedName name="bhn.maros1">#REF!</definedName>
    <definedName name="bhn.pangkep" localSheetId="22">#REF!</definedName>
    <definedName name="bhn.pangkep">#REF!</definedName>
    <definedName name="BIASA_1_4">[16]Analisa!#REF!</definedName>
    <definedName name="BIAYA_PENYAM">'[16]Hrg Bahan'!#REF!</definedName>
    <definedName name="BJLS.020_LICIN">'[16]Hrg Bahan'!#REF!</definedName>
    <definedName name="BJLS.020_PLAT">'[16]Hrg Bahan'!$N$157</definedName>
    <definedName name="bnb" localSheetId="22">#REF!</definedName>
    <definedName name="bnb">#REF!</definedName>
    <definedName name="BOHLAM_MINI">'[16]Hrg Bahan'!#REF!</definedName>
    <definedName name="BOSOWA_40">'[16]Hrg Bahan'!#REF!</definedName>
    <definedName name="BOSOWA_50">'[16]Hrg Bahan'!#REF!</definedName>
    <definedName name="BOUWPLANK">[16]Analisa!#REF!</definedName>
    <definedName name="BOX_METER">'[16]Hrg Bahan'!#REF!</definedName>
    <definedName name="BOX_ROLL_DOOR">'[16]Hrg Bahan'!#REF!</definedName>
    <definedName name="BRIKET">'[16]Hrg Bahan'!#REF!</definedName>
    <definedName name="Bronjong">#N/A</definedName>
    <definedName name="BT._PECAH_0_5_1">'[16]Hrg Bahan'!#REF!</definedName>
    <definedName name="BT.BATA">'[16]Hrg Bahan'!$N$23</definedName>
    <definedName name="BT.GUNUNG">'[16]Hrg Bahan'!$N$8</definedName>
    <definedName name="BT.GUNUNG_1.3">[16]Analisa!#REF!</definedName>
    <definedName name="BT.KALI">'[16]Hrg Bahan'!#REF!</definedName>
    <definedName name="BT.PECAH_10_15">'[16]Hrg Bahan'!#REF!</definedName>
    <definedName name="BT.PECAH_2_3">'[16]Hrg Bahan'!$N$9</definedName>
    <definedName name="BT.PECAH_3_5">'[16]Hrg Bahan'!#REF!</definedName>
    <definedName name="BT.PECAH_5_7">'[16]Hrg Bahan'!#REF!</definedName>
    <definedName name="BT.PECAH_7_10">'[16]Hrg Bahan'!#REF!</definedName>
    <definedName name="BT_GUNUNG_1.4">[16]Analisa!#REF!</definedName>
    <definedName name="BT_GUNUNG_1.5">[16]Analisa!#REF!</definedName>
    <definedName name="BT_GUNUNG_1_5">[16]Analisa!#REF!</definedName>
    <definedName name="bt_merah">'[25]hrg-jadi'!$H$30</definedName>
    <definedName name="Bt_Pecah">#N/A</definedName>
    <definedName name="BUBUNGAN_SENG">'[16]Hrg Bahan'!#REF!</definedName>
    <definedName name="BUBUNGAN_TLS">'[16]Hrg Bahan'!#REF!</definedName>
    <definedName name="BULLDOZER" localSheetId="22">#REF!</definedName>
    <definedName name="BULLDOZER">#REF!</definedName>
    <definedName name="C.">[13]RAB!#REF!</definedName>
    <definedName name="C._TEMBOK_KEDAP">'[16]Hrg Bahan'!#REF!</definedName>
    <definedName name="CampAspalMinor">"#ref!"</definedName>
    <definedName name="CAT" localSheetId="22">#REF!</definedName>
    <definedName name="CAT">#REF!</definedName>
    <definedName name="CAT_ANTI_LUMUT">'[16]Hrg Bahan'!#REF!</definedName>
    <definedName name="CAT_ASBES">'[16]Hrg Bahan'!#REF!</definedName>
    <definedName name="CAT_ATAP">[16]Analisa!#REF!</definedName>
    <definedName name="CAT_BESI">'[16]Hrg Bahan'!#REF!</definedName>
    <definedName name="CAT_DINDING_BARU">[16]Analisa!#REF!</definedName>
    <definedName name="CAT_DINDING_LAMA">[16]Analisa!#REF!</definedName>
    <definedName name="CAT_GENTENG">'[16]Hrg Bahan'!#REF!</definedName>
    <definedName name="CAT_JEMBATAN">'[16]Hrg Bahan'!#REF!</definedName>
    <definedName name="CAT_KAYU_LAMA">[16]Analisa!#REF!</definedName>
    <definedName name="CAT_MINYAK_FIL">'[16]Hrg Bahan'!#REF!</definedName>
    <definedName name="CAT_MINYAK_STAI">'[16]Hrg Bahan'!#REF!</definedName>
    <definedName name="CAT_MOBILEX">'[16]Hrg Bahan'!#REF!</definedName>
    <definedName name="CAT_SANDING">'[16]Hrg Bahan'!#REF!</definedName>
    <definedName name="CAT_SENG">'[16]Hrg Bahan'!#REF!</definedName>
    <definedName name="CAT_TEMBOK_EKS">'[16]Hrg Bahan'!#REF!</definedName>
    <definedName name="CAT_TEMBOK_IN">'[16]Hrg Bahan'!#REF!</definedName>
    <definedName name="CCC">[13]RAB!#REF!</definedName>
    <definedName name="CCCC" localSheetId="22" hidden="1">#REF!</definedName>
    <definedName name="CCCC" hidden="1">#REF!</definedName>
    <definedName name="CCO2_Div1_Bahapal">"#ref!"</definedName>
    <definedName name="CCO2_Div1_Barumun">"#ref!"</definedName>
    <definedName name="CCO2_Div1_Buaya">"#ref!"</definedName>
    <definedName name="CCO2_Div1_Dua1">"#ref!"</definedName>
    <definedName name="CCO2_Div1_Dua2">"#ref!"</definedName>
    <definedName name="CCO2_Div1_Hantu">"#ref!"</definedName>
    <definedName name="CCO2_Div1_Pane">"#ref!"</definedName>
    <definedName name="CCO2_Div1_Poncan">"#ref!"</definedName>
    <definedName name="CCO2_Div1_Raso">"#ref!"</definedName>
    <definedName name="CCO2_Div1_Sibintang">"#ref!"</definedName>
    <definedName name="CCO2_Div1_Sibuluh">"#ref!"</definedName>
    <definedName name="CCO2_Div1_Total">"#ref!"</definedName>
    <definedName name="CCO2_Div1_Ujung">"#ref!"</definedName>
    <definedName name="CCO2_Div2_Bahapal">"#ref!"</definedName>
    <definedName name="CCO2_Div2_Barumun">"#ref!"</definedName>
    <definedName name="CCO2_Div2_Buaya">"#ref!"</definedName>
    <definedName name="CCO2_Div2_Dua1">"#ref!"</definedName>
    <definedName name="CCO2_Div2_Dua2">"#ref!"</definedName>
    <definedName name="CCO2_Div2_Hantu">"#ref!"</definedName>
    <definedName name="CCO2_Div2_Pane">"#ref!"</definedName>
    <definedName name="CCO2_Div2_Poncan">"#ref!"</definedName>
    <definedName name="CCO2_Div2_Raso">"#ref!"</definedName>
    <definedName name="CCO2_Div2_Sibintang">"#ref!"</definedName>
    <definedName name="CCO2_Div2_Sibuluh">"#ref!"</definedName>
    <definedName name="CCO2_Div2_Total">"#ref!"</definedName>
    <definedName name="CCO2_Div2_Ujung">"#ref!"</definedName>
    <definedName name="CCO2_Div3_Bahapal">"#ref!"</definedName>
    <definedName name="CCO2_Div3_Barumun">"#ref!"</definedName>
    <definedName name="CCO2_Div3_Buaya">"#ref!"</definedName>
    <definedName name="CCO2_Div3_Dua1">"#ref!"</definedName>
    <definedName name="CCO2_Div3_Dua2">"#ref!"</definedName>
    <definedName name="CCO2_Div3_Hantu">"#ref!"</definedName>
    <definedName name="CCO2_Div3_Pane">"#ref!"</definedName>
    <definedName name="CCO2_Div3_Poncan">"#ref!"</definedName>
    <definedName name="CCO2_Div3_Raso">"#ref!"</definedName>
    <definedName name="CCO2_Div3_Sibintang">"#ref!"</definedName>
    <definedName name="CCO2_Div3_Sibuluh">"#ref!"</definedName>
    <definedName name="CCO2_Div3_Total">"#ref!"</definedName>
    <definedName name="CCO2_Div3_Ujung">"#ref!"</definedName>
    <definedName name="CCO2_Div4_Bahapal">"#ref!"</definedName>
    <definedName name="CCO2_Div4_Barumun">"#ref!"</definedName>
    <definedName name="CCO2_Div4_Buaya">"#ref!"</definedName>
    <definedName name="CCO2_Div4_Dua1">"#ref!"</definedName>
    <definedName name="CCO2_Div4_Dua2">"#ref!"</definedName>
    <definedName name="CCO2_Div4_Hantu">"#ref!"</definedName>
    <definedName name="CCO2_Div4_Pane">"#ref!"</definedName>
    <definedName name="CCO2_Div4_Poncan">"#ref!"</definedName>
    <definedName name="CCO2_Div4_Raso">"#ref!"</definedName>
    <definedName name="CCO2_Div4_Sibintang">"#ref!"</definedName>
    <definedName name="CCO2_Div4_Sibuluh">"#ref!"</definedName>
    <definedName name="CCO2_Div4_Total">"#ref!"</definedName>
    <definedName name="CCO2_Div4_Ujung">"#ref!"</definedName>
    <definedName name="CCO2_Div5_Bahapal">"#ref!"</definedName>
    <definedName name="CCO2_Div5_Barumun">"#ref!"</definedName>
    <definedName name="CCO2_Div5_Buaya">"#ref!"</definedName>
    <definedName name="CCO2_Div5_Dua1">"#ref!"</definedName>
    <definedName name="CCO2_Div5_Dua2">"#ref!"</definedName>
    <definedName name="CCO2_Div5_Hantu">"#ref!"</definedName>
    <definedName name="CCO2_Div5_Pane">"#ref!"</definedName>
    <definedName name="CCO2_Div5_Poncan">"#ref!"</definedName>
    <definedName name="CCO2_Div5_Raso">"#ref!"</definedName>
    <definedName name="CCO2_Div5_Sibintang">"#ref!"</definedName>
    <definedName name="CCO2_Div5_Sibuluh">"#ref!"</definedName>
    <definedName name="CCO2_Div5_Total">"#ref!"</definedName>
    <definedName name="CCO2_Div5_Ujung">"#ref!"</definedName>
    <definedName name="CCO2_Div6_Bahapal">"#ref!"</definedName>
    <definedName name="CCO2_Div6_Barumun">"#ref!"</definedName>
    <definedName name="CCO2_Div6_Buaya">"#ref!"</definedName>
    <definedName name="CCO2_Div6_Dua1">"#ref!"</definedName>
    <definedName name="CCO2_Div6_Dua2">"#ref!"</definedName>
    <definedName name="CCO2_Div6_Hantu">"#ref!"</definedName>
    <definedName name="CCO2_Div6_Pane">"#ref!"</definedName>
    <definedName name="CCO2_Div6_Poncan">"#ref!"</definedName>
    <definedName name="CCO2_Div6_Raso">"#ref!"</definedName>
    <definedName name="CCO2_Div6_Sibintang">"#ref!"</definedName>
    <definedName name="CCO2_Div6_Sibuluh">"#ref!"</definedName>
    <definedName name="CCO2_Div6_Total">"#ref!"</definedName>
    <definedName name="CCO2_Div6_Ujung">"#ref!"</definedName>
    <definedName name="CCO2_Div7_Bahapal">"#ref!"</definedName>
    <definedName name="CCO2_Div7_Barumun">"#ref!"</definedName>
    <definedName name="CCO2_Div7_Buaya">"#ref!"</definedName>
    <definedName name="CCO2_Div7_Dua1">"#ref!"</definedName>
    <definedName name="CCO2_Div7_Dua2">"#ref!"</definedName>
    <definedName name="CCO2_Div7_Hantu">"#ref!"</definedName>
    <definedName name="CCO2_Div7_Pane">"#ref!"</definedName>
    <definedName name="CCO2_Div7_Poncan">"#ref!"</definedName>
    <definedName name="CCO2_Div7_Raso">"#ref!"</definedName>
    <definedName name="CCO2_Div7_Sibintang">"#ref!"</definedName>
    <definedName name="CCO2_Div7_Sibuluh">"#ref!"</definedName>
    <definedName name="CCO2_Div7_Total">"#ref!"</definedName>
    <definedName name="CCO2_Div7_Ujung">"#ref!"</definedName>
    <definedName name="cek">[11]Rek!$H$30</definedName>
    <definedName name="CLOSED_DDK___KR">'[16]Hrg Bahan'!$N$179</definedName>
    <definedName name="CLOSED_DUDUK">'[16]Hrg Bahan'!#REF!</definedName>
    <definedName name="CLOSED_JGK_KIA">'[16]Hrg Bahan'!#REF!</definedName>
    <definedName name="CLOSED_JONGKOK">'[16]Hrg Bahan'!$N$178</definedName>
    <definedName name="COMPRESSOR" localSheetId="22">#REF!</definedName>
    <definedName name="COMPRESSOR">#REF!</definedName>
    <definedName name="CONCRETEMIXER" localSheetId="22">#REF!</definedName>
    <definedName name="CONCRETEMIXER">#REF!</definedName>
    <definedName name="CONCRETEVIBRO" localSheetId="22">#REF!</definedName>
    <definedName name="CONCRETEVIBRO">#REF!</definedName>
    <definedName name="CRANE" localSheetId="22">#REF!</definedName>
    <definedName name="CRANE">#REF!</definedName>
    <definedName name="D" localSheetId="22">#REF!</definedName>
    <definedName name="D">#REF!</definedName>
    <definedName name="DAFTARSEWA" localSheetId="22">#REF!</definedName>
    <definedName name="DAFTARSEWA">#REF!</definedName>
    <definedName name="DATAUPAH">'[11]4-Basic Price'!$D$8:$F$38</definedName>
    <definedName name="DAYWORKS">'[10]Kuantitas &amp; Harga'!#REF!</definedName>
    <definedName name="dd" localSheetId="22" hidden="1">#REF!</definedName>
    <definedName name="dd" hidden="1">#REF!</definedName>
    <definedName name="dddd" localSheetId="22" hidden="1">#REF!</definedName>
    <definedName name="dddd" hidden="1">#REF!</definedName>
    <definedName name="ddg_btalam">[16]Analisa!#REF!</definedName>
    <definedName name="Dec_All">"#ref!"</definedName>
    <definedName name="Dec_Bahapal">"#ref!"</definedName>
    <definedName name="Dec_Barumun">"#ref!"</definedName>
    <definedName name="Dec_Buaya">"#ref!"</definedName>
    <definedName name="Dec_Dua1">"#ref!"</definedName>
    <definedName name="Dec_Dua2">"#ref!"</definedName>
    <definedName name="Dec_Hantu">"#ref!"</definedName>
    <definedName name="Dec_Pane">"#ref!"</definedName>
    <definedName name="Dec_Poncan">"#ref!"</definedName>
    <definedName name="Dec_Raso">"#ref!"</definedName>
    <definedName name="Dec_Sibintang">"#ref!"</definedName>
    <definedName name="Dec_Sibuluh">"#ref!"</definedName>
    <definedName name="Dec_Ujung">"#ref!"</definedName>
    <definedName name="Dec02_All">"#ref!"</definedName>
    <definedName name="Dec02_Bahapal">"#ref!"</definedName>
    <definedName name="Dec02_Barumun">"#ref!"</definedName>
    <definedName name="Dec02_Buaya">"#ref!"</definedName>
    <definedName name="Dec02_Dua1">"#ref!"</definedName>
    <definedName name="Dec02_Dua2">"#ref!"</definedName>
    <definedName name="Dec02_Hantu">"#ref!"</definedName>
    <definedName name="Dec02_Pane">"#ref!"</definedName>
    <definedName name="Dec02_Poncan">"#ref!"</definedName>
    <definedName name="Dec02_Raso">"#ref!"</definedName>
    <definedName name="Dec02_Sibintang">"#ref!"</definedName>
    <definedName name="Dec02_Sibuluh">"#ref!"</definedName>
    <definedName name="Dec02_Ujung">"#ref!"</definedName>
    <definedName name="deuicker" localSheetId="22">#REF!</definedName>
    <definedName name="deuicker">#REF!</definedName>
    <definedName name="Dibuat_tgl" localSheetId="22">#REF!</definedName>
    <definedName name="Dibuat_tgl">#REF!</definedName>
    <definedName name="DINDING" localSheetId="22">#REF!</definedName>
    <definedName name="DINDING">#REF!</definedName>
    <definedName name="DINDING_POLOS_20.25">[16]Analisa!#REF!</definedName>
    <definedName name="Disiapkan_oleh" localSheetId="22">#REF!</definedName>
    <definedName name="Disiapkan_oleh">#REF!</definedName>
    <definedName name="Div1_Bahapal">"#ref!"</definedName>
    <definedName name="Div1_Barumun">"#ref!"</definedName>
    <definedName name="Div1_Buaya">"#ref!"</definedName>
    <definedName name="Div1_Dua1">"#ref!"</definedName>
    <definedName name="Div1_Dua2">"#ref!"</definedName>
    <definedName name="Div1_Hantu">"#ref!"</definedName>
    <definedName name="Div1_Pane">"#ref!"</definedName>
    <definedName name="Div1_Poncan">"#ref!"</definedName>
    <definedName name="Div1_Raso">"#ref!"</definedName>
    <definedName name="Div1_Sibintang">"#ref!"</definedName>
    <definedName name="Div1_Sibuluh">"#ref!"</definedName>
    <definedName name="Div1_Total">"#ref!"</definedName>
    <definedName name="Div1_Ujung">"#ref!"</definedName>
    <definedName name="Div2_Bahapal">"#ref!"</definedName>
    <definedName name="Div2_Barumun">"#ref!"</definedName>
    <definedName name="Div2_Buaya">"#ref!"</definedName>
    <definedName name="Div2_Dua1">"#ref!"</definedName>
    <definedName name="Div2_Dua2">"#ref!"</definedName>
    <definedName name="Div2_Hantu">"#ref!"</definedName>
    <definedName name="Div2_Pane">"#ref!"</definedName>
    <definedName name="Div2_Poncan">"#ref!"</definedName>
    <definedName name="Div2_Raso">"#ref!"</definedName>
    <definedName name="Div2_Sibintang">"#ref!"</definedName>
    <definedName name="Div2_Sibuluh">"#ref!"</definedName>
    <definedName name="Div2_Total">"#ref!"</definedName>
    <definedName name="Div2_Ujung">"#ref!"</definedName>
    <definedName name="Div3_Bahapal">"#ref!"</definedName>
    <definedName name="Div3_Barumun">"#ref!"</definedName>
    <definedName name="Div3_Buaya">"#ref!"</definedName>
    <definedName name="Div3_Dua1">"#ref!"</definedName>
    <definedName name="Div3_Dua2">"#ref!"</definedName>
    <definedName name="Div3_Hantu">"#ref!"</definedName>
    <definedName name="Div3_Pane">"#ref!"</definedName>
    <definedName name="Div3_Poncan">"#ref!"</definedName>
    <definedName name="Div3_Raso">"#ref!"</definedName>
    <definedName name="Div3_Sibintang">"#ref!"</definedName>
    <definedName name="Div3_Sibuluh">"#ref!"</definedName>
    <definedName name="Div3_Total">"#ref!"</definedName>
    <definedName name="Div3_Ujung">"#ref!"</definedName>
    <definedName name="DIV3A" hidden="1">[6]Div2!$H$12:$H$20</definedName>
    <definedName name="Div4_Bahapal">"#ref!"</definedName>
    <definedName name="Div4_Barumun">"#ref!"</definedName>
    <definedName name="Div4_Buaya">"#ref!"</definedName>
    <definedName name="Div4_Dua1">"#ref!"</definedName>
    <definedName name="Div4_Dua2">"#ref!"</definedName>
    <definedName name="Div4_Hantu">"#ref!"</definedName>
    <definedName name="Div4_Pane">"#ref!"</definedName>
    <definedName name="Div4_Poncan">"#ref!"</definedName>
    <definedName name="Div4_Raso">"#ref!"</definedName>
    <definedName name="Div4_Sibintang">"#ref!"</definedName>
    <definedName name="Div4_Sibuluh">"#ref!"</definedName>
    <definedName name="Div4_Total">"#ref!"</definedName>
    <definedName name="Div4_Ujung">"#ref!"</definedName>
    <definedName name="Div5_Bahapal">"#ref!"</definedName>
    <definedName name="Div5_Barumun">"#ref!"</definedName>
    <definedName name="Div5_Buaya">"#ref!"</definedName>
    <definedName name="Div5_Dua1">"#ref!"</definedName>
    <definedName name="Div5_Dua2">"#ref!"</definedName>
    <definedName name="Div5_Hantu">"#ref!"</definedName>
    <definedName name="Div5_Pane">"#ref!"</definedName>
    <definedName name="Div5_Poncan">"#ref!"</definedName>
    <definedName name="Div5_Raso">"#ref!"</definedName>
    <definedName name="Div5_Sibintang">"#ref!"</definedName>
    <definedName name="Div5_Sibuluh">"#ref!"</definedName>
    <definedName name="Div5_Total">"#ref!"</definedName>
    <definedName name="Div5_Ujung">"#ref!"</definedName>
    <definedName name="Div6_Bahapal">"#ref!"</definedName>
    <definedName name="Div6_Barumun">"#ref!"</definedName>
    <definedName name="Div6_Buaya">"#ref!"</definedName>
    <definedName name="Div6_Dua1">"#ref!"</definedName>
    <definedName name="Div6_Dua2">"#ref!"</definedName>
    <definedName name="Div6_Hantu">"#ref!"</definedName>
    <definedName name="Div6_Pane">"#ref!"</definedName>
    <definedName name="Div6_Poncan">"#ref!"</definedName>
    <definedName name="Div6_Raso">"#ref!"</definedName>
    <definedName name="Div6_Sibintang">"#ref!"</definedName>
    <definedName name="Div6_Sibuluh">"#ref!"</definedName>
    <definedName name="Div6_Total">"#ref!"</definedName>
    <definedName name="Div6_Ujung">"#ref!"</definedName>
    <definedName name="Div7_Bahapal">"#ref!"</definedName>
    <definedName name="Div7_Barumun">"#ref!"</definedName>
    <definedName name="Div7_Buaya">"#ref!"</definedName>
    <definedName name="Div7_Dua1">"#ref!"</definedName>
    <definedName name="Div7_Dua2">"#ref!"</definedName>
    <definedName name="Div7_Hantu">"#ref!"</definedName>
    <definedName name="Div7_Pane">"#ref!"</definedName>
    <definedName name="Div7_Poncan">"#ref!"</definedName>
    <definedName name="Div7_Raso">"#ref!"</definedName>
    <definedName name="Div7_Sibintang">"#ref!"</definedName>
    <definedName name="Div7_Sibuluh">"#ref!"</definedName>
    <definedName name="Div7_Total">"#ref!"</definedName>
    <definedName name="Div7_Ujung">"#ref!"</definedName>
    <definedName name="dlk">[12]harga!$F$37</definedName>
    <definedName name="DRAINASE">'[10]Kuantitas &amp; Harga'!#REF!</definedName>
    <definedName name="DRYER_LANTAI">'[16]Hrg Bahan'!#REF!</definedName>
    <definedName name="DUMPTRUCK1" localSheetId="22">#REF!</definedName>
    <definedName name="DUMPTRUCK1">#REF!</definedName>
    <definedName name="DUMPTRUCK2" localSheetId="22">#REF!</definedName>
    <definedName name="DUMPTRUCK2">#REF!</definedName>
    <definedName name="E">[13]RAB!#REF!</definedName>
    <definedName name="E.13" localSheetId="22">#REF!</definedName>
    <definedName name="E.13">#REF!</definedName>
    <definedName name="E_001" localSheetId="22">#REF!</definedName>
    <definedName name="E_001">#REF!</definedName>
    <definedName name="E_010" localSheetId="22">#REF!</definedName>
    <definedName name="E_010">#REF!</definedName>
    <definedName name="E_031" localSheetId="22">#REF!</definedName>
    <definedName name="E_031">#REF!</definedName>
    <definedName name="E_040" localSheetId="22">#REF!</definedName>
    <definedName name="E_040">#REF!</definedName>
    <definedName name="E_052" localSheetId="22">#REF!</definedName>
    <definedName name="E_052">#REF!</definedName>
    <definedName name="E_080" localSheetId="22">#REF!</definedName>
    <definedName name="E_080">#REF!</definedName>
    <definedName name="E_081" localSheetId="22">#REF!</definedName>
    <definedName name="E_081">#REF!</definedName>
    <definedName name="E_084" localSheetId="22">#REF!</definedName>
    <definedName name="E_084">#REF!</definedName>
    <definedName name="E_087" localSheetId="22">#REF!</definedName>
    <definedName name="E_087">#REF!</definedName>
    <definedName name="E_088" localSheetId="22">#REF!</definedName>
    <definedName name="E_088">#REF!</definedName>
    <definedName name="E_089" localSheetId="22">#REF!</definedName>
    <definedName name="E_089">#REF!</definedName>
    <definedName name="E_13" localSheetId="22">#REF!</definedName>
    <definedName name="E_13">#REF!</definedName>
    <definedName name="E_153" localSheetId="22">#REF!</definedName>
    <definedName name="E_153">#REF!</definedName>
    <definedName name="E_154" localSheetId="22">#REF!</definedName>
    <definedName name="E_154">#REF!</definedName>
    <definedName name="E_155" localSheetId="22">#REF!</definedName>
    <definedName name="E_155">#REF!</definedName>
    <definedName name="E_157" localSheetId="22">#REF!</definedName>
    <definedName name="E_157">#REF!</definedName>
    <definedName name="E_182" localSheetId="22">#REF!</definedName>
    <definedName name="E_182">#REF!</definedName>
    <definedName name="E_211" localSheetId="22">#REF!</definedName>
    <definedName name="E_211">#REF!</definedName>
    <definedName name="E_212" localSheetId="22">#REF!</definedName>
    <definedName name="E_212">#REF!</definedName>
    <definedName name="E_221" localSheetId="22">#REF!</definedName>
    <definedName name="E_221">#REF!</definedName>
    <definedName name="E_251" localSheetId="22">#REF!</definedName>
    <definedName name="E_251">#REF!</definedName>
    <definedName name="E_253" localSheetId="22">#REF!</definedName>
    <definedName name="E_253">#REF!</definedName>
    <definedName name="E_301" localSheetId="22">#REF!</definedName>
    <definedName name="E_301">#REF!</definedName>
    <definedName name="E_341" localSheetId="22">#REF!</definedName>
    <definedName name="E_341">#REF!</definedName>
    <definedName name="EEE06REV">'[26]5-Peralatan'!$AW$13</definedName>
    <definedName name="EEE09REV1">'[26]5-Peralatan'!$AW$16</definedName>
    <definedName name="EEE17REV">'[26]5-Peralatan'!$AW$24</definedName>
    <definedName name="EEE17REV1">'[26]5-Peralatan'!$AW$24</definedName>
    <definedName name="ENGSEL_JENDELA">'[16]Hrg Bahan'!#REF!</definedName>
    <definedName name="ENGSEL_PINTU">'[16]Hrg Bahan'!#REF!</definedName>
    <definedName name="ENGSEL_PINTU_LE">'[16]Hrg Bahan'!#REF!</definedName>
    <definedName name="ENGSEL_PINTU_OT">'[16]Hrg Bahan'!#REF!</definedName>
    <definedName name="ETERNIT">'[16]Hrg Bahan'!#REF!</definedName>
    <definedName name="EXCAVATOR" localSheetId="22">#REF!</definedName>
    <definedName name="EXCAVATOR">#REF!</definedName>
    <definedName name="Excel_BuiltIn_Print_Area">#N/A</definedName>
    <definedName name="EXHAUSTFUN">'[16]Hrg Bahan'!#REF!</definedName>
    <definedName name="EXPANYOLET_TANA">'[16]Hrg Bahan'!$N$189</definedName>
    <definedName name="F">[13]RAB!#REF!</definedName>
    <definedName name="F.1_I" localSheetId="22">#REF!</definedName>
    <definedName name="F.1_I">#REF!</definedName>
    <definedName name="F.1_II" localSheetId="22">#REF!</definedName>
    <definedName name="F.1_II">#REF!</definedName>
    <definedName name="F.16" localSheetId="22">#REF!</definedName>
    <definedName name="F.16">#REF!</definedName>
    <definedName name="F.21_I" localSheetId="22">#REF!</definedName>
    <definedName name="F.21_I">#REF!</definedName>
    <definedName name="F.21_II" localSheetId="22">#REF!</definedName>
    <definedName name="F.21_II">#REF!</definedName>
    <definedName name="F.22_I" localSheetId="22">#REF!</definedName>
    <definedName name="F.22_I">#REF!</definedName>
    <definedName name="F.22_II" localSheetId="22">#REF!</definedName>
    <definedName name="F.22_II">#REF!</definedName>
    <definedName name="F.27_I" localSheetId="22">#REF!</definedName>
    <definedName name="F.27_I">#REF!</definedName>
    <definedName name="F.27_II" localSheetId="22">#REF!</definedName>
    <definedName name="F.27_II">#REF!</definedName>
    <definedName name="F.30_I_TEAK" localSheetId="22">#REF!</definedName>
    <definedName name="F.30_I_TEAK">#REF!</definedName>
    <definedName name="F.30_I_TRIP" localSheetId="22">#REF!</definedName>
    <definedName name="F.30_I_TRIP">#REF!</definedName>
    <definedName name="F.30_II_TEAK" localSheetId="22">#REF!</definedName>
    <definedName name="F.30_II_TEAK">#REF!</definedName>
    <definedName name="F.30_II_TRIP" localSheetId="22">#REF!</definedName>
    <definedName name="F.30_II_TRIP">#REF!</definedName>
    <definedName name="F.31_I" localSheetId="22">#REF!</definedName>
    <definedName name="F.31_I">#REF!</definedName>
    <definedName name="F.31_II" localSheetId="22">#REF!</definedName>
    <definedName name="F.31_II">#REF!</definedName>
    <definedName name="F.33_I" localSheetId="22">#REF!</definedName>
    <definedName name="F.33_I">#REF!</definedName>
    <definedName name="F.33_II" localSheetId="22">#REF!</definedName>
    <definedName name="F.33_II">#REF!</definedName>
    <definedName name="F.35_B3" localSheetId="22">#REF!</definedName>
    <definedName name="F.35_B3">#REF!</definedName>
    <definedName name="F.35_B5" localSheetId="22">#REF!</definedName>
    <definedName name="F.35_B5">#REF!</definedName>
    <definedName name="F.35_R3" localSheetId="22">#REF!</definedName>
    <definedName name="F.35_R3">#REF!</definedName>
    <definedName name="F.35_R5" localSheetId="22">#REF!</definedName>
    <definedName name="F.35_R5">#REF!</definedName>
    <definedName name="F.36_B_I" localSheetId="22">#REF!</definedName>
    <definedName name="F.36_B_I">#REF!</definedName>
    <definedName name="F.36_B_II" localSheetId="22">#REF!</definedName>
    <definedName name="F.36_B_II">#REF!</definedName>
    <definedName name="F.36_R_I" localSheetId="22">#REF!</definedName>
    <definedName name="F.36_R_I">#REF!</definedName>
    <definedName name="F.36_R_II" localSheetId="22">#REF!</definedName>
    <definedName name="F.36_R_II">#REF!</definedName>
    <definedName name="F.36A_I" localSheetId="22">#REF!</definedName>
    <definedName name="F.36A_I">#REF!</definedName>
    <definedName name="F.36A_II" localSheetId="22">#REF!</definedName>
    <definedName name="F.36A_II">#REF!</definedName>
    <definedName name="F.37_P_I" localSheetId="22">#REF!</definedName>
    <definedName name="F.37_P_I">#REF!</definedName>
    <definedName name="F.37_P_II" localSheetId="22">#REF!</definedName>
    <definedName name="F.37_P_II">#REF!</definedName>
    <definedName name="F.37_T" localSheetId="22">#REF!</definedName>
    <definedName name="F.37_T">#REF!</definedName>
    <definedName name="F.37_TEAK" localSheetId="22">#REF!</definedName>
    <definedName name="F.37_TEAK">#REF!</definedName>
    <definedName name="F.38_I" localSheetId="22">#REF!</definedName>
    <definedName name="F.38_I">#REF!</definedName>
    <definedName name="F.38_II" localSheetId="22">#REF!</definedName>
    <definedName name="F.38_II">#REF!</definedName>
    <definedName name="F.47_I" localSheetId="22">#REF!</definedName>
    <definedName name="F.47_I">#REF!</definedName>
    <definedName name="F.47_II" localSheetId="22">#REF!</definedName>
    <definedName name="F.47_II">#REF!</definedName>
    <definedName name="Feb_All">"#ref!"</definedName>
    <definedName name="Feb_Bahapal">"#ref!"</definedName>
    <definedName name="Feb_Barumun">"#ref!"</definedName>
    <definedName name="Feb_Buaya">"#ref!"</definedName>
    <definedName name="Feb_Dua1">"#ref!"</definedName>
    <definedName name="Feb_Dua2">"#ref!"</definedName>
    <definedName name="Feb_Hantu">"#ref!"</definedName>
    <definedName name="Feb_Pane">"#ref!"</definedName>
    <definedName name="Feb_Poncan">"#ref!"</definedName>
    <definedName name="Feb_Raso">"#ref!"</definedName>
    <definedName name="Feb_Sibintang">"#ref!"</definedName>
    <definedName name="Feb_Sibuluh">"#ref!"</definedName>
    <definedName name="Feb_Ujung">"#ref!"</definedName>
    <definedName name="FFF" localSheetId="22">#REF!</definedName>
    <definedName name="FFF">#REF!</definedName>
    <definedName name="FINISHER" localSheetId="22">#REF!</definedName>
    <definedName name="FINISHER">#REF!</definedName>
    <definedName name="FINISHING" localSheetId="22">#REF!</definedName>
    <definedName name="FINISHING">#REF!</definedName>
    <definedName name="FLATBEDTRUCK" localSheetId="22">#REF!</definedName>
    <definedName name="FLATBEDTRUCK">#REF!</definedName>
    <definedName name="FLUG_KRAN_1_2">'[16]Hrg Bahan'!#REF!</definedName>
    <definedName name="FORM21">'[27]3-DIV2'!$L$1:$V$61</definedName>
    <definedName name="FORM22E">'[27]3-DIV2'!#REF!</definedName>
    <definedName name="FORM22L">'[27]3-DIV2'!$L$121:$V$121</definedName>
    <definedName name="FORM231">'[27]3-DIV2'!$L$123:$V$183</definedName>
    <definedName name="FORM232">'[27]3-DIV2'!$L$243:$V$303</definedName>
    <definedName name="FORM233">'[27]3-DIV2'!$L$363:$V$423</definedName>
    <definedName name="Form234">'[27]3-DIV2'!$L$483:$V$543</definedName>
    <definedName name="Form235">'[27]3-DIV2'!$L$603:$V$663</definedName>
    <definedName name="Form236">'[27]3-DIV2'!$L$854:$V$914</definedName>
    <definedName name="FORM241">'[27]3-DIV2'!#REF!</definedName>
    <definedName name="FORM242">'[27]3-DIV2'!$L$978:$V$1038</definedName>
    <definedName name="FORM243">'[27]3-DIV2'!$L$1039:$V$1100</definedName>
    <definedName name="FORM311">"#ref!"</definedName>
    <definedName name="FORM312">"#ref!"</definedName>
    <definedName name="FORM313">"#ref!"</definedName>
    <definedName name="FORM314">"#ref!"</definedName>
    <definedName name="FORM315">"#ref!"</definedName>
    <definedName name="FORM319">"#ref!"</definedName>
    <definedName name="FORM322">"#ref!"</definedName>
    <definedName name="FORM323">"#ref!"</definedName>
    <definedName name="FORM323L" localSheetId="22">#REF!</definedName>
    <definedName name="FORM323L">#REF!</definedName>
    <definedName name="FORM324">"#ref!"</definedName>
    <definedName name="FORM331">"#ref!"</definedName>
    <definedName name="FORM346">"#ref!"</definedName>
    <definedName name="FORM421">'[28]3-DIV4'!$L$1:$V$61</definedName>
    <definedName name="FORM422">'[28]3-DIV4'!$L$180:$V$240</definedName>
    <definedName name="FORM423">'[28]3-DIV4'!$L$479:$V$539</definedName>
    <definedName name="FORM424">'[28]3-DIV4'!$L$359:$V$419</definedName>
    <definedName name="FORM425">'[28]3-DIV4'!$L$718:$V$778</definedName>
    <definedName name="FORM426">'[28]3-DIV4'!$L$897:$V$957</definedName>
    <definedName name="FORM427">'[28]3-DIV4'!$L$1017:$V$1077</definedName>
    <definedName name="FORM511">"#ref!"</definedName>
    <definedName name="FORM512">"#ref!"</definedName>
    <definedName name="FORM521">"#ref!"</definedName>
    <definedName name="FORM522">"#ref!"</definedName>
    <definedName name="FORM541">"#ref!"</definedName>
    <definedName name="FORM542">"#ref!"</definedName>
    <definedName name="FORM611" localSheetId="22">#REF!</definedName>
    <definedName name="FORM611">#REF!</definedName>
    <definedName name="FORM612" localSheetId="22">#REF!</definedName>
    <definedName name="FORM612">#REF!</definedName>
    <definedName name="FORM621" localSheetId="22">#REF!</definedName>
    <definedName name="FORM621">#REF!</definedName>
    <definedName name="FORM622" localSheetId="22">#REF!</definedName>
    <definedName name="FORM622">#REF!</definedName>
    <definedName name="FORM623" localSheetId="22">#REF!</definedName>
    <definedName name="FORM623">#REF!</definedName>
    <definedName name="FORM631" localSheetId="22">#REF!</definedName>
    <definedName name="FORM631">#REF!</definedName>
    <definedName name="FORM632" localSheetId="22">#REF!</definedName>
    <definedName name="FORM632">#REF!</definedName>
    <definedName name="FORM633" localSheetId="22">#REF!</definedName>
    <definedName name="FORM633">#REF!</definedName>
    <definedName name="FORM634" localSheetId="22">#REF!</definedName>
    <definedName name="FORM634">#REF!</definedName>
    <definedName name="FORM635" localSheetId="22">#REF!</definedName>
    <definedName name="FORM635">#REF!</definedName>
    <definedName name="FORM635A" localSheetId="22">#REF!</definedName>
    <definedName name="FORM635A">#REF!</definedName>
    <definedName name="FORM636" localSheetId="22">#REF!</definedName>
    <definedName name="FORM636">#REF!</definedName>
    <definedName name="FORM641L" localSheetId="22">#REF!</definedName>
    <definedName name="FORM641L">#REF!</definedName>
    <definedName name="FORM642" localSheetId="22">#REF!</definedName>
    <definedName name="FORM642">#REF!</definedName>
    <definedName name="FORM65" localSheetId="22">#REF!</definedName>
    <definedName name="FORM65">#REF!</definedName>
    <definedName name="FORM66PERATA" localSheetId="22">#REF!</definedName>
    <definedName name="FORM66PERATA">#REF!</definedName>
    <definedName name="FORM66PERMUKAAN" localSheetId="22">#REF!</definedName>
    <definedName name="FORM66PERMUKAAN">#REF!</definedName>
    <definedName name="FORM7101" localSheetId="22">#REF!</definedName>
    <definedName name="FORM7101">#REF!</definedName>
    <definedName name="FORM7102" localSheetId="22">#REF!</definedName>
    <definedName name="FORM7102">#REF!</definedName>
    <definedName name="FORM7103" localSheetId="22">#REF!</definedName>
    <definedName name="FORM7103">#REF!</definedName>
    <definedName name="FORM711" localSheetId="22">#REF!</definedName>
    <definedName name="FORM711">#REF!</definedName>
    <definedName name="FORM712" localSheetId="22">#REF!</definedName>
    <definedName name="FORM712">#REF!</definedName>
    <definedName name="FORM713" localSheetId="22">#REF!</definedName>
    <definedName name="FORM713">#REF!</definedName>
    <definedName name="FORM714" localSheetId="22">#REF!</definedName>
    <definedName name="FORM714">#REF!</definedName>
    <definedName name="FORM715" localSheetId="22">#REF!</definedName>
    <definedName name="FORM715">#REF!</definedName>
    <definedName name="FORM716" localSheetId="22">#REF!</definedName>
    <definedName name="FORM716">#REF!</definedName>
    <definedName name="FORM717" localSheetId="22">#REF!</definedName>
    <definedName name="FORM717">#REF!</definedName>
    <definedName name="FORM718" localSheetId="22">#REF!</definedName>
    <definedName name="FORM718">#REF!</definedName>
    <definedName name="FORM721" localSheetId="22">#REF!</definedName>
    <definedName name="FORM721">#REF!</definedName>
    <definedName name="FORM731" localSheetId="22">#REF!</definedName>
    <definedName name="FORM731">#REF!</definedName>
    <definedName name="FORM732" localSheetId="22">#REF!</definedName>
    <definedName name="FORM732">#REF!</definedName>
    <definedName name="FORM733" localSheetId="22">#REF!</definedName>
    <definedName name="FORM733">#REF!</definedName>
    <definedName name="FORM734" localSheetId="22">#REF!</definedName>
    <definedName name="FORM734">#REF!</definedName>
    <definedName name="FORM735" localSheetId="22">#REF!</definedName>
    <definedName name="FORM735">#REF!</definedName>
    <definedName name="FORM744" localSheetId="22">#REF!</definedName>
    <definedName name="FORM744">#REF!</definedName>
    <definedName name="FORM745" localSheetId="22">#REF!</definedName>
    <definedName name="FORM745">#REF!</definedName>
    <definedName name="FORM7610" localSheetId="22">#REF!</definedName>
    <definedName name="FORM7610">#REF!</definedName>
    <definedName name="FORM7612a" localSheetId="22">#REF!</definedName>
    <definedName name="FORM7612a">#REF!</definedName>
    <definedName name="FORM7612b" localSheetId="22">#REF!</definedName>
    <definedName name="FORM7612b">#REF!</definedName>
    <definedName name="FORM7612c" localSheetId="22">#REF!</definedName>
    <definedName name="FORM7612c">#REF!</definedName>
    <definedName name="FORM7613a" localSheetId="22">#REF!</definedName>
    <definedName name="FORM7613a">#REF!</definedName>
    <definedName name="FORM7613b" localSheetId="22">#REF!</definedName>
    <definedName name="FORM7613b">#REF!</definedName>
    <definedName name="FORM7613c" localSheetId="22">#REF!</definedName>
    <definedName name="FORM7613c">#REF!</definedName>
    <definedName name="FORM7614a" localSheetId="22">#REF!</definedName>
    <definedName name="FORM7614a">#REF!</definedName>
    <definedName name="FORM7614b" localSheetId="22">#REF!</definedName>
    <definedName name="FORM7614b">#REF!</definedName>
    <definedName name="FORM7614c" localSheetId="22">#REF!</definedName>
    <definedName name="FORM7614c">#REF!</definedName>
    <definedName name="FORM7614d" localSheetId="22">#REF!</definedName>
    <definedName name="FORM7614d">#REF!</definedName>
    <definedName name="FORM7614e" localSheetId="22">#REF!</definedName>
    <definedName name="FORM7614e">#REF!</definedName>
    <definedName name="FORM7618" localSheetId="22">#REF!</definedName>
    <definedName name="FORM7618">#REF!</definedName>
    <definedName name="FORM7619" localSheetId="22">#REF!</definedName>
    <definedName name="FORM7619">#REF!</definedName>
    <definedName name="FORM768" localSheetId="22">#REF!</definedName>
    <definedName name="FORM768">#REF!</definedName>
    <definedName name="FORM769" localSheetId="22">#REF!</definedName>
    <definedName name="FORM769">#REF!</definedName>
    <definedName name="FORM76X" localSheetId="22">#REF!</definedName>
    <definedName name="FORM76X">#REF!</definedName>
    <definedName name="FORM771a" localSheetId="22">#REF!</definedName>
    <definedName name="FORM771a">#REF!</definedName>
    <definedName name="FORM771b" localSheetId="22">#REF!</definedName>
    <definedName name="FORM771b">#REF!</definedName>
    <definedName name="FORM771c" localSheetId="22">#REF!</definedName>
    <definedName name="FORM771c">#REF!</definedName>
    <definedName name="FORM771d" localSheetId="22">#REF!</definedName>
    <definedName name="FORM771d">#REF!</definedName>
    <definedName name="FORM772a" localSheetId="22">#REF!</definedName>
    <definedName name="FORM772a">#REF!</definedName>
    <definedName name="FORM772b" localSheetId="22">#REF!</definedName>
    <definedName name="FORM772b">#REF!</definedName>
    <definedName name="FORM772c" localSheetId="22">#REF!</definedName>
    <definedName name="FORM772c">#REF!</definedName>
    <definedName name="FORM772d" localSheetId="22">#REF!</definedName>
    <definedName name="FORM772d">#REF!</definedName>
    <definedName name="FORM79manual" localSheetId="22">#REF!</definedName>
    <definedName name="FORM79manual">#REF!</definedName>
    <definedName name="FORM79mekanis" localSheetId="22">#REF!</definedName>
    <definedName name="FORM79mekanis">#REF!</definedName>
    <definedName name="FORM811" localSheetId="22">#REF!</definedName>
    <definedName name="FORM811">#REF!</definedName>
    <definedName name="FORM812" localSheetId="22">#REF!</definedName>
    <definedName name="FORM812">#REF!</definedName>
    <definedName name="FORM813" localSheetId="22">#REF!</definedName>
    <definedName name="FORM813">#REF!</definedName>
    <definedName name="FORM814" localSheetId="22">#REF!</definedName>
    <definedName name="FORM814">#REF!</definedName>
    <definedName name="FORM815" localSheetId="22">#REF!</definedName>
    <definedName name="FORM815">#REF!</definedName>
    <definedName name="FORM817" localSheetId="22">#REF!</definedName>
    <definedName name="FORM817">#REF!</definedName>
    <definedName name="FORM818" localSheetId="22">#REF!</definedName>
    <definedName name="FORM818">#REF!</definedName>
    <definedName name="FORM819" localSheetId="22">#REF!</definedName>
    <definedName name="FORM819">#REF!</definedName>
    <definedName name="FORM82" localSheetId="22">#REF!</definedName>
    <definedName name="FORM82">#REF!</definedName>
    <definedName name="FORM841" localSheetId="22">#REF!</definedName>
    <definedName name="FORM841">#REF!</definedName>
    <definedName name="FORM8410" localSheetId="22">#REF!</definedName>
    <definedName name="FORM8410">#REF!</definedName>
    <definedName name="FORM842" localSheetId="22">#REF!</definedName>
    <definedName name="FORM842">#REF!</definedName>
    <definedName name="FORM844" localSheetId="22">#REF!</definedName>
    <definedName name="FORM844">#REF!</definedName>
    <definedName name="FORM845" localSheetId="22">#REF!</definedName>
    <definedName name="FORM845">#REF!</definedName>
    <definedName name="FORM846" localSheetId="22">#REF!</definedName>
    <definedName name="FORM846">#REF!</definedName>
    <definedName name="FORM847" localSheetId="22">#REF!</definedName>
    <definedName name="FORM847">#REF!</definedName>
    <definedName name="FORMGEOTEKSTIL" localSheetId="22">#REF!</definedName>
    <definedName name="FORMGEOTEKSTIL">#REF!</definedName>
    <definedName name="FRRDS" localSheetId="22">#REF!</definedName>
    <definedName name="FRRDS">#REF!</definedName>
    <definedName name="FULVIMIXER" localSheetId="22">#REF!</definedName>
    <definedName name="FULVIMIXER">#REF!</definedName>
    <definedName name="G">[13]RAB!#REF!</definedName>
    <definedName name="G.14" localSheetId="22">#REF!</definedName>
    <definedName name="G.14">#REF!</definedName>
    <definedName name="G.16" localSheetId="22">#REF!</definedName>
    <definedName name="G.16">#REF!</definedName>
    <definedName name="G.2" localSheetId="22">#REF!</definedName>
    <definedName name="G.2">#REF!</definedName>
    <definedName name="G.32H" localSheetId="22">#REF!</definedName>
    <definedName name="G.32H">#REF!</definedName>
    <definedName name="G.32K" localSheetId="22">#REF!</definedName>
    <definedName name="G.32K">#REF!</definedName>
    <definedName name="G.32L" localSheetId="22">#REF!</definedName>
    <definedName name="G.32L">#REF!</definedName>
    <definedName name="G.33F" localSheetId="22">#REF!</definedName>
    <definedName name="G.33F">#REF!</definedName>
    <definedName name="G.33H" localSheetId="22">#REF!</definedName>
    <definedName name="G.33H">#REF!</definedName>
    <definedName name="G.33I" localSheetId="22">#REF!</definedName>
    <definedName name="G.33I">#REF!</definedName>
    <definedName name="G.33L" localSheetId="22">#REF!</definedName>
    <definedName name="G.33L">#REF!</definedName>
    <definedName name="G.44" localSheetId="22">#REF!</definedName>
    <definedName name="G.44">#REF!</definedName>
    <definedName name="G.50H" localSheetId="22">#REF!</definedName>
    <definedName name="G.50H">#REF!</definedName>
    <definedName name="G.50I" localSheetId="22">#REF!</definedName>
    <definedName name="G.50I">#REF!</definedName>
    <definedName name="G.50J" localSheetId="22">#REF!</definedName>
    <definedName name="G.50J">#REF!</definedName>
    <definedName name="G.50K" localSheetId="22">#REF!</definedName>
    <definedName name="G.50K">#REF!</definedName>
    <definedName name="G.50O" localSheetId="22">#REF!</definedName>
    <definedName name="G.50O">#REF!</definedName>
    <definedName name="G.50P" localSheetId="22">#REF!</definedName>
    <definedName name="G.50P">#REF!</definedName>
    <definedName name="G.51C" localSheetId="22">#REF!</definedName>
    <definedName name="G.51C">#REF!</definedName>
    <definedName name="G.51D" localSheetId="22">#REF!</definedName>
    <definedName name="G.51D">#REF!</definedName>
    <definedName name="G.53" localSheetId="22">#REF!</definedName>
    <definedName name="G.53">#REF!</definedName>
    <definedName name="G.53A" localSheetId="22">#REF!</definedName>
    <definedName name="G.53A">#REF!</definedName>
    <definedName name="G.55B" localSheetId="22">#REF!</definedName>
    <definedName name="G.55B">#REF!</definedName>
    <definedName name="G.55C" localSheetId="22">#REF!</definedName>
    <definedName name="G.55C">#REF!</definedName>
    <definedName name="G.5A" localSheetId="22">#REF!</definedName>
    <definedName name="G.5A">#REF!</definedName>
    <definedName name="G.5B" localSheetId="22">#REF!</definedName>
    <definedName name="G.5B">#REF!</definedName>
    <definedName name="G.5C" localSheetId="22">#REF!</definedName>
    <definedName name="G.5C">#REF!</definedName>
    <definedName name="G.6" localSheetId="22">#REF!</definedName>
    <definedName name="G.6">#REF!</definedName>
    <definedName name="G.67" localSheetId="22">#REF!</definedName>
    <definedName name="G.67">#REF!</definedName>
    <definedName name="G.72_20X20" localSheetId="22">#REF!</definedName>
    <definedName name="G.72_20X20">#REF!</definedName>
    <definedName name="g.72_20x25">'[29]HrgBahan&amp;Analisa'!$W$806</definedName>
    <definedName name="G.72_30X30" localSheetId="22">#REF!</definedName>
    <definedName name="G.72_30X30">#REF!</definedName>
    <definedName name="G.72_M_30X30" localSheetId="22">#REF!</definedName>
    <definedName name="G.72_M_30X30">#REF!</definedName>
    <definedName name="G_1" localSheetId="22">#REF!</definedName>
    <definedName name="G_1">#REF!</definedName>
    <definedName name="G_50m" localSheetId="22">#REF!</definedName>
    <definedName name="G_50m">#REF!</definedName>
    <definedName name="G_53A" localSheetId="22">#REF!</definedName>
    <definedName name="G_53A">#REF!</definedName>
    <definedName name="G_72b" localSheetId="22">#REF!</definedName>
    <definedName name="G_72b">#REF!</definedName>
    <definedName name="Gali_Saluran">"#ref!"</definedName>
    <definedName name="Galian">#N/A</definedName>
    <definedName name="Galian_Biasa">"#ref!"</definedName>
    <definedName name="GAMACCA">'[16]Hrg Bahan'!#REF!</definedName>
    <definedName name="GANITO_10X40">[16]Analisa!#REF!</definedName>
    <definedName name="GARNITO_30X30">[16]Analisa!#REF!</definedName>
    <definedName name="GENSET" localSheetId="22">#REF!</definedName>
    <definedName name="GENSET">#REF!</definedName>
    <definedName name="GENTENG_BETON">'[16]Hrg Bahan'!#REF!</definedName>
    <definedName name="GENTENG_KERAMIK">'[16]Hrg Bahan'!#REF!</definedName>
    <definedName name="GENTENG_KODOK">'[16]Hrg Bahan'!#REF!</definedName>
    <definedName name="GENTENG_METAL">'[16]Hrg Bahan'!#REF!</definedName>
    <definedName name="GERENDEL">'[16]Hrg Bahan'!#REF!</definedName>
    <definedName name="GEROBAK">'[16]Hrg Bahan'!#REF!</definedName>
    <definedName name="ggg">'[15]Analisa K'!#REF!</definedName>
    <definedName name="gibsum_12">'[25]hrg-jadi'!$H$362</definedName>
    <definedName name="GIP_A_DIA.3">'[16]Hrg Bahan'!$N$213</definedName>
    <definedName name="GIP_A_DIA.4">'[16]Hrg Bahan'!$N$212</definedName>
    <definedName name="GIP_B_DIA.1">'[16]Hrg Bahan'!#REF!</definedName>
    <definedName name="GIP_B_DIA.1_2">'[16]Hrg Bahan'!#REF!</definedName>
    <definedName name="GIP_B_DIA.1_5">'[16]Hrg Bahan'!$N$223</definedName>
    <definedName name="GIP_B_DIA.2">'[16]Hrg Bahan'!#REF!</definedName>
    <definedName name="GIP_B_DIA.3">'[16]Hrg Bahan'!#REF!</definedName>
    <definedName name="GIP_B_DIA.3_4">'[16]Hrg Bahan'!#REF!</definedName>
    <definedName name="GIP_B_DIA.4">'[16]Hrg Bahan'!#REF!</definedName>
    <definedName name="GLASS_BLOCK">'[16]Hrg Bahan'!#REF!</definedName>
    <definedName name="GORONG_100">'[16]Hrg Bahan'!#REF!</definedName>
    <definedName name="GORONG_60">'[16]Hrg Bahan'!#REF!</definedName>
    <definedName name="GORONG_80">'[16]Hrg Bahan'!#REF!</definedName>
    <definedName name="GRADER" localSheetId="22">#REF!</definedName>
    <definedName name="GRADER">#REF!</definedName>
    <definedName name="GRANIT_40X40">[16]Analisa!#REF!</definedName>
    <definedName name="GRANITO_20X20">[16]Analisa!#REF!</definedName>
    <definedName name="GRANITO_40X40">[16]Analisa!#REF!</definedName>
    <definedName name="GTG_HAPLES_GEL_">'[16]Hrg Bahan'!$N$165</definedName>
    <definedName name="GTG_HAPLES_WAR">'[16]Hrg Bahan'!#REF!</definedName>
    <definedName name="H">[13]RAB!#REF!</definedName>
    <definedName name="H.10_ASBES" localSheetId="22">#REF!</definedName>
    <definedName name="H.10_ASBES">#REF!</definedName>
    <definedName name="H.10_SENG" localSheetId="22">#REF!</definedName>
    <definedName name="H.10_SENG">#REF!</definedName>
    <definedName name="H.14_KARET" localSheetId="22">#REF!</definedName>
    <definedName name="H.14_KARET">#REF!</definedName>
    <definedName name="H.14_SENG_PLAT" localSheetId="22">#REF!</definedName>
    <definedName name="H.14_SENG_PLAT">#REF!</definedName>
    <definedName name="H.17_KARET" localSheetId="22">#REF!</definedName>
    <definedName name="H.17_KARET">#REF!</definedName>
    <definedName name="H.17_SENG_PLAT" localSheetId="22">#REF!</definedName>
    <definedName name="H.17_SENG_PLAT">#REF!</definedName>
    <definedName name="H.2" localSheetId="22">#REF!</definedName>
    <definedName name="H.2">#REF!</definedName>
    <definedName name="H.6" localSheetId="22">#REF!</definedName>
    <definedName name="H.6">#REF!</definedName>
    <definedName name="H.8_AS_GEL" localSheetId="22">#REF!</definedName>
    <definedName name="H.8_AS_GEL">#REF!</definedName>
    <definedName name="H.8_AS_GEN" localSheetId="22">#REF!</definedName>
    <definedName name="H.8_AS_GEN">#REF!</definedName>
    <definedName name="H.8_SENG" localSheetId="22">#REF!</definedName>
    <definedName name="H.8_SENG">#REF!</definedName>
    <definedName name="HAK_ANGIN">'[16]Hrg Bahan'!#REF!</definedName>
    <definedName name="HANDEL_ROLLING">'[16]Hrg Bahan'!#REF!</definedName>
    <definedName name="HARGA" localSheetId="22">#REF!</definedName>
    <definedName name="HARGA">#REF!</definedName>
    <definedName name="hargasatuan" localSheetId="22">#REF!</definedName>
    <definedName name="hargasatuan">#REF!</definedName>
    <definedName name="hari">#N/A</definedName>
    <definedName name="hlll" localSheetId="22" hidden="1">#REF!</definedName>
    <definedName name="hlll" hidden="1">#REF!</definedName>
    <definedName name="hrg_dsr" localSheetId="22">#REF!</definedName>
    <definedName name="hrg_dsr">#REF!</definedName>
    <definedName name="hrgsat">'[30]ANALISA-SNI'!$J$1575:$S$1769</definedName>
    <definedName name="HRS_Base">"#ref!"</definedName>
    <definedName name="HRS_Hampar">#N/A</definedName>
    <definedName name="HRS_Prod">#N/A</definedName>
    <definedName name="HRS_WC">"#ref!"</definedName>
    <definedName name="HTML_CodePage" hidden="1">1252</definedName>
    <definedName name="HTML_Control" hidden="1">{"'Sheet1'!$A$1"}</definedName>
    <definedName name="HTML_Description" hidden="1">""</definedName>
    <definedName name="HTML_Email" hidden="1">""</definedName>
    <definedName name="HTML_Header" hidden="1">"Sheet1"</definedName>
    <definedName name="HTML_LastUpdate" hidden="1">"4/12/01"</definedName>
    <definedName name="HTML_LineAfter" hidden="1">FALSE</definedName>
    <definedName name="HTML_LineBefore" hidden="1">FALSE</definedName>
    <definedName name="HTML_Name" hidden="1">"TJ 2000"</definedName>
    <definedName name="HTML_OBDlg2" hidden="1">TRUE</definedName>
    <definedName name="HTML_OBDlg4" hidden="1">TRUE</definedName>
    <definedName name="HTML_OS" hidden="1">0</definedName>
    <definedName name="HTML_PathFile" hidden="1">"C:\WINDOWS\Favorites\MyHTML.htm"</definedName>
    <definedName name="HTML_Title" hidden="1">"Book1"</definedName>
    <definedName name="html1" hidden="1">{"'Sheet1'!$A$1"}</definedName>
    <definedName name="I">[13]RAB!#REF!</definedName>
    <definedName name="ii">[14]RAB!#REF!</definedName>
    <definedName name="iii">[14]RAB!#REF!</definedName>
    <definedName name="IJUK_HITAM">'[16]Hrg Bahan'!#REF!</definedName>
    <definedName name="IJUK_HITAM_BAIK">'[16]Hrg Bahan'!#REF!</definedName>
    <definedName name="INSTALASI_LISTRIK" localSheetId="22">#REF!</definedName>
    <definedName name="INSTALASI_LISTRIK">#REF!</definedName>
    <definedName name="ISOLASI_PIPA">'[16]Hrg Bahan'!#REF!</definedName>
    <definedName name="iv">[14]RAB!#REF!</definedName>
    <definedName name="JACKHAMMER" localSheetId="22">#REF!</definedName>
    <definedName name="JACKHAMMER">#REF!</definedName>
    <definedName name="JALUSI">[16]Analisa!#REF!</definedName>
    <definedName name="JAM" localSheetId="22">#REF!</definedName>
    <definedName name="JAM">#REF!</definedName>
    <definedName name="JAMER" localSheetId="22">#REF!</definedName>
    <definedName name="JAMER">#REF!</definedName>
    <definedName name="Jan_All">"#ref!"</definedName>
    <definedName name="Jan_Bahapal">"#ref!"</definedName>
    <definedName name="Jan_Barumun">"#ref!"</definedName>
    <definedName name="Jan_Buaya">"#ref!"</definedName>
    <definedName name="Jan_Dua1">"#ref!"</definedName>
    <definedName name="Jan_Dua2">"#ref!"</definedName>
    <definedName name="Jan_Hantu">"#ref!"</definedName>
    <definedName name="Jan_Pane">"#ref!"</definedName>
    <definedName name="Jan_Poncan">"#ref!"</definedName>
    <definedName name="Jan_Raso">"#ref!"</definedName>
    <definedName name="Jan_Sibintang">"#ref!"</definedName>
    <definedName name="Jan_Sibuluh">"#ref!"</definedName>
    <definedName name="Jan_Ujung">"#ref!"</definedName>
    <definedName name="Jan02_Dua1">"#ref!"</definedName>
    <definedName name="Jan02_Pane">"#ref!"</definedName>
    <definedName name="Jan03_All">"#ref!"</definedName>
    <definedName name="Jan03_Bahapal">"#ref!"</definedName>
    <definedName name="Jan03_Barumun">"#ref!"</definedName>
    <definedName name="Jan03_Buaya">"#ref!"</definedName>
    <definedName name="Jan03_Dua2">"#ref!"</definedName>
    <definedName name="Jan03_Hantu">"#ref!"</definedName>
    <definedName name="Jan03_Poncan">"#ref!"</definedName>
    <definedName name="Jan03_Raso">"#ref!"</definedName>
    <definedName name="Jan03_Sibintang">"#ref!"</definedName>
    <definedName name="Jan03_Sibuluh">"#ref!"</definedName>
    <definedName name="Jan03_Ujung">"#ref!"</definedName>
    <definedName name="JENDELA">[16]Analisa!#REF!</definedName>
    <definedName name="JERIGEN_10_LTR">'[16]Hrg Bahan'!#REF!</definedName>
    <definedName name="JERIGEN_20_LTR">'[16]Hrg Bahan'!#REF!</definedName>
    <definedName name="jml" localSheetId="22">#REF!</definedName>
    <definedName name="jml">#REF!</definedName>
    <definedName name="Jul_All">"#ref!"</definedName>
    <definedName name="Jul_Bahapal">"#ref!"</definedName>
    <definedName name="Jul_Barumun">"#ref!"</definedName>
    <definedName name="Jul_Buaya">"#ref!"</definedName>
    <definedName name="Jul_Dua1">"#ref!"</definedName>
    <definedName name="Jul_Dua2">"#ref!"</definedName>
    <definedName name="Jul_Hantu">"#ref!"</definedName>
    <definedName name="Jul_Pane">"#ref!"</definedName>
    <definedName name="Jul_Poncan">"#ref!"</definedName>
    <definedName name="Jul_Raso">"#ref!"</definedName>
    <definedName name="Jul_Sibintang">"#ref!"</definedName>
    <definedName name="Jul_Sibuluh">"#ref!"</definedName>
    <definedName name="Jul_Ujung">"#ref!"</definedName>
    <definedName name="Jun_All">"#ref!"</definedName>
    <definedName name="Jun_Bahapal">"#ref!"</definedName>
    <definedName name="Jun_Barumun">"#ref!"</definedName>
    <definedName name="Jun_Buaya">"#ref!"</definedName>
    <definedName name="Jun_Dua1">"#ref!"</definedName>
    <definedName name="Jun_Dua2">"#ref!"</definedName>
    <definedName name="Jun_Hantu">"#ref!"</definedName>
    <definedName name="Jun_Pane">"#ref!"</definedName>
    <definedName name="Jun_Poncan">"#ref!"</definedName>
    <definedName name="Jun_Raso">"#ref!"</definedName>
    <definedName name="Jun_Sibintang">"#ref!"</definedName>
    <definedName name="Jun_Sibuluh">"#ref!"</definedName>
    <definedName name="Jun_Ujung">"#ref!"</definedName>
    <definedName name="K" localSheetId="22">#REF!</definedName>
    <definedName name="K">#REF!</definedName>
    <definedName name="K.016">'[15]Analisa K'!#REF!</definedName>
    <definedName name="K.020">'[15]Analisa K'!#REF!</definedName>
    <definedName name="K.040">'[15]Analisa K'!#REF!</definedName>
    <definedName name="K.111">'[15]Analisa K'!#REF!</definedName>
    <definedName name="K.115">'[15]Analisa K'!#REF!</definedName>
    <definedName name="K.123">'[15]Analisa K'!#REF!</definedName>
    <definedName name="K.127">'[15]Analisa K'!#REF!</definedName>
    <definedName name="K.131">'[15]Analisa K'!#REF!</definedName>
    <definedName name="k.132">'[15]Analisa K'!#REF!</definedName>
    <definedName name="K.139">'[15]Analisa K'!#REF!</definedName>
    <definedName name="K.30" localSheetId="22">#REF!</definedName>
    <definedName name="K.30">#REF!</definedName>
    <definedName name="K.411">'[15]Analisa K'!#REF!</definedName>
    <definedName name="K.522">'[15]Analisa K'!#REF!</definedName>
    <definedName name="K.528">'[15]Analisa K'!#REF!</definedName>
    <definedName name="K.612">'[15]Analisa K'!#REF!</definedName>
    <definedName name="K.618">'[15]Analisa K'!#REF!</definedName>
    <definedName name="K.621">'[15]Analisa K'!#REF!</definedName>
    <definedName name="K.641">'[15]Analisa K'!#REF!</definedName>
    <definedName name="K.7_23_CAT" localSheetId="22">#REF!</definedName>
    <definedName name="K.7_23_CAT">#REF!</definedName>
    <definedName name="K.7_23_KAPUR" localSheetId="22">#REF!</definedName>
    <definedName name="K.7_23_KAPUR">#REF!</definedName>
    <definedName name="K.720">'[15]Analisa K'!#REF!</definedName>
    <definedName name="K.8_23_ASGEN" localSheetId="22">#REF!</definedName>
    <definedName name="K.8_23_ASGEN">#REF!</definedName>
    <definedName name="K.8_23_SENG" localSheetId="22">#REF!</definedName>
    <definedName name="K.8_23_SENG">#REF!</definedName>
    <definedName name="K.850">'[15]Analisa K'!#REF!</definedName>
    <definedName name="K.9_23" localSheetId="22">#REF!</definedName>
    <definedName name="K.9_23">#REF!</definedName>
    <definedName name="K.9_23B" localSheetId="22">#REF!</definedName>
    <definedName name="K.9_23B">#REF!</definedName>
    <definedName name="K_010" localSheetId="22">#REF!</definedName>
    <definedName name="K_010">#REF!</definedName>
    <definedName name="K_011" localSheetId="22">#REF!</definedName>
    <definedName name="K_011">#REF!</definedName>
    <definedName name="K_011_peng.kr.gal.t.saring.b_hal.2" localSheetId="22">#REF!</definedName>
    <definedName name="K_011_peng.kr.gal.t.saring.b_hal.2">#REF!</definedName>
    <definedName name="K_012" localSheetId="22">#REF!</definedName>
    <definedName name="K_012">#REF!</definedName>
    <definedName name="K_012_peng.kr.sung.t.saring.a_hal.3" localSheetId="22">#REF!</definedName>
    <definedName name="K_012_peng.kr.sung.t.saring.a_hal.3">#REF!</definedName>
    <definedName name="K_013_peng.kr.sung.t.saring.b_hal.4" localSheetId="22">#REF!</definedName>
    <definedName name="K_013_peng.kr.sung.t.saring.b_hal.4">#REF!</definedName>
    <definedName name="K_014" localSheetId="22">#REF!</definedName>
    <definedName name="K_014">#REF!</definedName>
    <definedName name="K_016" localSheetId="22">#REF!</definedName>
    <definedName name="K_016">#REF!</definedName>
    <definedName name="K_016_peng.kr.sung.saring.a_hal.6" localSheetId="22">#REF!</definedName>
    <definedName name="K_016_peng.kr.sung.saring.a_hal.6">#REF!</definedName>
    <definedName name="K_017" localSheetId="22">#REF!</definedName>
    <definedName name="K_017">#REF!</definedName>
    <definedName name="K_017_produk.bt.sung.pch.saring.a_hal.7" localSheetId="22">#REF!</definedName>
    <definedName name="K_017_produk.bt.sung.pch.saring.a_hal.7">#REF!</definedName>
    <definedName name="K_023_produk.suplai_lasbutag.b_hal.47" localSheetId="22">#REF!</definedName>
    <definedName name="K_023_produk.suplai_lasbutag.b_hal.47">#REF!</definedName>
    <definedName name="K_026" localSheetId="22">#REF!</definedName>
    <definedName name="K_026">#REF!</definedName>
    <definedName name="K_035" localSheetId="22">#REF!</definedName>
    <definedName name="K_035">#REF!</definedName>
    <definedName name="K_040" localSheetId="22">#REF!</definedName>
    <definedName name="K_040">#REF!</definedName>
    <definedName name="K_110" localSheetId="22">#REF!</definedName>
    <definedName name="K_110">#REF!</definedName>
    <definedName name="K_111">'[31]Analisa K'!$J$1879</definedName>
    <definedName name="K_115" localSheetId="22">#REF!</definedName>
    <definedName name="K_115">#REF!</definedName>
    <definedName name="K_116" localSheetId="22">#REF!</definedName>
    <definedName name="K_116">#REF!</definedName>
    <definedName name="K_210" localSheetId="22">#REF!</definedName>
    <definedName name="K_210">#REF!</definedName>
    <definedName name="K_211">'[31]Analisa K'!$J$1739</definedName>
    <definedName name="K_224" localSheetId="22">#REF!</definedName>
    <definedName name="K_224">#REF!</definedName>
    <definedName name="K_224_galian.tnh.konst.b_hal.8">'[19]Hrg.sat.'!$J$552</definedName>
    <definedName name="K_225" localSheetId="22">#REF!</definedName>
    <definedName name="K_225">#REF!</definedName>
    <definedName name="K_225_urug.dan.padat_hal.19">'[19]Hrg.sat.'!$J$1320</definedName>
    <definedName name="K_310" localSheetId="22">#REF!</definedName>
    <definedName name="K_310">#REF!</definedName>
    <definedName name="K_311" localSheetId="22">#REF!</definedName>
    <definedName name="K_311">#REF!</definedName>
    <definedName name="K_321" localSheetId="22">#REF!</definedName>
    <definedName name="K_321">#REF!</definedName>
    <definedName name="K_331">'[31]Analisa K'!$J$621</definedName>
    <definedName name="K_410" localSheetId="22">#REF!</definedName>
    <definedName name="K_410">#REF!</definedName>
    <definedName name="K_411">'[31]Analisa K'!$J$691</definedName>
    <definedName name="K_421" localSheetId="22">#REF!</definedName>
    <definedName name="K_421">#REF!</definedName>
    <definedName name="K_421_memotong_bahu_jln.a_hal.31">'[19]Hrg.sat.'!$J$2160</definedName>
    <definedName name="K_422" localSheetId="22">#REF!</definedName>
    <definedName name="K_422">#REF!</definedName>
    <definedName name="K_424" localSheetId="22">#REF!</definedName>
    <definedName name="K_424">#REF!</definedName>
    <definedName name="K_514" localSheetId="22">#REF!</definedName>
    <definedName name="K_514">#REF!</definedName>
    <definedName name="K_514_lpb.kls.c.alat_hal.16">'[19]Hrg.sat.'!$J$1112</definedName>
    <definedName name="K_516" localSheetId="22">#REF!</definedName>
    <definedName name="K_516">#REF!</definedName>
    <definedName name="K_516_konst.telford.b_hal.33">'[19]Hrg.sat.'!$J$2300</definedName>
    <definedName name="K_522">'[31]Analisa K'!$J$1181</definedName>
    <definedName name="K_522_lpa.kls.b.kr.saring_hal.17">'[19]Hrg.sat.'!$J$1182</definedName>
    <definedName name="K_523" localSheetId="22">#REF!</definedName>
    <definedName name="K_523">#REF!</definedName>
    <definedName name="K_528" localSheetId="22">#REF!</definedName>
    <definedName name="K_528">#REF!</definedName>
    <definedName name="K_528_menghampar.ATB.a">'[19]Hrg.sat.'!$J$3700</definedName>
    <definedName name="K_612" localSheetId="22">#REF!</definedName>
    <definedName name="K_612">#REF!</definedName>
    <definedName name="K_614" localSheetId="22">#REF!</definedName>
    <definedName name="K_614">#REF!</definedName>
    <definedName name="K_617" localSheetId="22">#REF!</definedName>
    <definedName name="K_617">#REF!</definedName>
    <definedName name="K_618" localSheetId="22">#REF!</definedName>
    <definedName name="K_618">#REF!</definedName>
    <definedName name="K_631" localSheetId="22">#REF!</definedName>
    <definedName name="K_631">#REF!</definedName>
    <definedName name="K_636" localSheetId="22">#REF!</definedName>
    <definedName name="K_636">#REF!</definedName>
    <definedName name="K_641">'[32]Analisa K'!$J$3559</definedName>
    <definedName name="K_705" localSheetId="22">#REF!</definedName>
    <definedName name="K_705">#REF!</definedName>
    <definedName name="K_705_konst.pas.batu_hal.15">'[19]Hrg.sat.'!$J$1042</definedName>
    <definedName name="K_710" localSheetId="22">#REF!</definedName>
    <definedName name="K_710">#REF!</definedName>
    <definedName name="K_710_acuan.beton_hal.13">'[19]Hrg.sat.'!$J$902</definedName>
    <definedName name="K_715" localSheetId="22">#REF!</definedName>
    <definedName name="K_715">#REF!</definedName>
    <definedName name="K_715_tul.besi.btn_hal.12">'[19]Hrg.sat.'!$J$832</definedName>
    <definedName name="K_720" localSheetId="22">#REF!</definedName>
    <definedName name="K_720">#REF!</definedName>
    <definedName name="K_721" localSheetId="22">#REF!</definedName>
    <definedName name="K_721">#REF!</definedName>
    <definedName name="K_721_beton.massa.K175.alat.mix.125ltr_hal.30">'[19]Hrg.sat.'!$J$2090</definedName>
    <definedName name="K_722" localSheetId="22">#REF!</definedName>
    <definedName name="K_722">#REF!</definedName>
    <definedName name="K_722_beton.strukt.K225.alat.mix.125ltr_hal.11" localSheetId="22">#REF!</definedName>
    <definedName name="K_722_beton.strukt.K225.alat.mix.125ltr_hal.11">#REF!</definedName>
    <definedName name="K_850" localSheetId="22">#REF!</definedName>
    <definedName name="K_850">#REF!</definedName>
    <definedName name="K_855" localSheetId="22">#REF!</definedName>
    <definedName name="K_855">#REF!</definedName>
    <definedName name="K_860" localSheetId="22">#REF!</definedName>
    <definedName name="K_860">#REF!</definedName>
    <definedName name="K_865" localSheetId="22">#REF!</definedName>
    <definedName name="K_865">#REF!</definedName>
    <definedName name="K_870" localSheetId="22">#REF!</definedName>
    <definedName name="K_870">#REF!</definedName>
    <definedName name="K_875" localSheetId="22">#REF!</definedName>
    <definedName name="K_875">#REF!</definedName>
    <definedName name="K_877" localSheetId="22">#REF!</definedName>
    <definedName name="K_877">#REF!</definedName>
    <definedName name="K_880" localSheetId="22">#REF!</definedName>
    <definedName name="K_880">#REF!</definedName>
    <definedName name="K_885" localSheetId="22">#REF!</definedName>
    <definedName name="K_885">#REF!</definedName>
    <definedName name="ka">[17]Alat!$O$5:$S$28</definedName>
    <definedName name="KABEL_NYA_3X2_5">'[16]Hrg Bahan'!#REF!</definedName>
    <definedName name="KABEL_NYFGBY_4X">'[16]Hrg Bahan'!#REF!</definedName>
    <definedName name="KACA_BENING">[16]Analisa!#REF!</definedName>
    <definedName name="KACA_BENING_3">'[16]Hrg Bahan'!#REF!</definedName>
    <definedName name="KACA_BENING2">'[16]Hrg Bahan'!#REF!</definedName>
    <definedName name="KACA_BENING3">'[16]Hrg Bahan'!#REF!</definedName>
    <definedName name="KACA_RYBEN3">'[16]Hrg Bahan'!#REF!</definedName>
    <definedName name="kamu">[17]Alat!$E$5:$M$28</definedName>
    <definedName name="KARET_ALAS_ATAP">'[16]Hrg Bahan'!#REF!</definedName>
    <definedName name="KARET_ROLLING">'[16]Hrg Bahan'!$N$99</definedName>
    <definedName name="KARET_TALANG">'[16]Hrg Bahan'!#REF!</definedName>
    <definedName name="KASO_RENG">[16]Analisa!#REF!</definedName>
    <definedName name="KAWAT_BETON">'[16]Hrg Bahan'!#REF!</definedName>
    <definedName name="KAWAT_BRONJONG">'[16]Hrg Bahan'!#REF!</definedName>
    <definedName name="KAWAT_DURI">'[16]Hrg Bahan'!#REF!</definedName>
    <definedName name="KAWAT_LAS">'[16]Hrg Bahan'!#REF!</definedName>
    <definedName name="KAWAT_LICIN">'[16]Hrg Bahan'!#REF!</definedName>
    <definedName name="KAWAT_RAAM">'[16]Hrg Bahan'!#REF!</definedName>
    <definedName name="KAYU_JEMBATAN">'[16]Hrg Bahan'!#REF!</definedName>
    <definedName name="KAYU_PERANCAH">'[16]Hrg Bahan'!#REF!</definedName>
    <definedName name="KEP.TUKANG">'[16]Hrg Bahan'!#REF!</definedName>
    <definedName name="KERIKIL_BUKIT">'[16]Hrg Bahan'!#REF!</definedName>
    <definedName name="KERIKIL_HALUS">'[16]Hrg Bahan'!#REF!</definedName>
    <definedName name="KERIKIL_KASAR">'[16]Hrg Bahan'!#REF!</definedName>
    <definedName name="KERIKIL_ROYALTI">'[16]Hrg Bahan'!#REF!</definedName>
    <definedName name="KERIKIL_SUNGAI">'[16]Hrg Bahan'!#REF!</definedName>
    <definedName name="KITCHEN_ZINK">'[16]Hrg Bahan'!#REF!</definedName>
    <definedName name="KKKK" localSheetId="22" hidden="1">#REF!</definedName>
    <definedName name="KKKK" hidden="1">#REF!</definedName>
    <definedName name="KODE">'[33]ANALISA PANGKEP'!$B$420:$G$493</definedName>
    <definedName name="kode.alat" localSheetId="22">#REF!</definedName>
    <definedName name="kode.alat">#REF!</definedName>
    <definedName name="kpl">[12]harga!$F$9</definedName>
    <definedName name="kpl_tk">'[25]hrg-jadi'!$H$560</definedName>
    <definedName name="KRAN_AIR">'[16]Hrg Bahan'!#REF!</definedName>
    <definedName name="KRAN_SHOWER">'[16]Hrg Bahan'!#REF!</definedName>
    <definedName name="KRM.POLOS_10X20">'[16]Hrg Bahan'!#REF!</definedName>
    <definedName name="KRM.WARNA_10X20">'[16]Hrg Bahan'!#REF!</definedName>
    <definedName name="KRM.WARNA_20X20">'[16]Hrg Bahan'!#REF!</definedName>
    <definedName name="KUANTITAS" localSheetId="22">#REF!</definedName>
    <definedName name="KUANTITAS">#REF!</definedName>
    <definedName name="KUAS_4">'[16]Hrg Bahan'!#REF!</definedName>
    <definedName name="KUDA" localSheetId="22">#REF!</definedName>
    <definedName name="KUDA">#REF!</definedName>
    <definedName name="KUDA_ATAP" localSheetId="22">#REF!</definedName>
    <definedName name="KUDA_ATAP">#REF!</definedName>
    <definedName name="KUDA_KUDA">[16]Analisa!#REF!</definedName>
    <definedName name="KUNCI_EX.RRT">'[16]Hrg Bahan'!#REF!</definedName>
    <definedName name="KUNCI_LEMARI">'[16]Hrg Bahan'!#REF!</definedName>
    <definedName name="KUNCI_OTOMATIS">'[16]Hrg Bahan'!#REF!</definedName>
    <definedName name="KUNCI_SLOT">'[16]Hrg Bahan'!#REF!</definedName>
    <definedName name="KUNCI_TANAM">[16]Analisa!#REF!</definedName>
    <definedName name="KUSEN" localSheetId="22">#REF!</definedName>
    <definedName name="KUSEN">#REF!</definedName>
    <definedName name="KUSEN_JENDELA" localSheetId="22">#REF!</definedName>
    <definedName name="KUSEN_JENDELA">#REF!</definedName>
    <definedName name="kwt_btn">'[25]hrg-jadi'!$H$144</definedName>
    <definedName name="L_061" localSheetId="22">#REF!</definedName>
    <definedName name="L_061">#REF!</definedName>
    <definedName name="L_073" localSheetId="22">#REF!</definedName>
    <definedName name="L_073">#REF!</definedName>
    <definedName name="L_079" localSheetId="22">#REF!</definedName>
    <definedName name="L_079">#REF!</definedName>
    <definedName name="L_081" localSheetId="22">#REF!</definedName>
    <definedName name="L_081">#REF!</definedName>
    <definedName name="L_082" localSheetId="22">#REF!</definedName>
    <definedName name="L_082">#REF!</definedName>
    <definedName name="L_083" localSheetId="22">#REF!</definedName>
    <definedName name="L_083">#REF!</definedName>
    <definedName name="L_091" localSheetId="22">#REF!</definedName>
    <definedName name="L_091">#REF!</definedName>
    <definedName name="L_099" localSheetId="22">#REF!</definedName>
    <definedName name="L_099">#REF!</definedName>
    <definedName name="L_101" localSheetId="22">#REF!</definedName>
    <definedName name="L_101">#REF!</definedName>
    <definedName name="L_106" localSheetId="22">#REF!</definedName>
    <definedName name="L_106">#REF!</definedName>
    <definedName name="LAINLAIN">'[10]Kuantitas &amp; Harga'!#REF!</definedName>
    <definedName name="LAMPU_HIAS">'[16]Hrg Bahan'!#REF!</definedName>
    <definedName name="LAMPU_ORNAMEN">'[16]Hrg Bahan'!#REF!</definedName>
    <definedName name="LAMPU_PIJAR_25">'[16]Hrg Bahan'!#REF!</definedName>
    <definedName name="LAMPU_PIJAR_40">'[16]Hrg Bahan'!#REF!</definedName>
    <definedName name="LAMPU_TL_25">'[16]Hrg Bahan'!#REF!</definedName>
    <definedName name="LAMPU_TL_40">'[16]Hrg Bahan'!#REF!</definedName>
    <definedName name="LANTAI_PLAFOND" localSheetId="22">#REF!</definedName>
    <definedName name="LANTAI_PLAFOND">#REF!</definedName>
    <definedName name="LapisRekat">"#ref!"</definedName>
    <definedName name="LapResapIkat">"#ref!"</definedName>
    <definedName name="LEM_AIBON">'[16]Hrg Bahan'!#REF!</definedName>
    <definedName name="LEM_FOX_KUNING">'[16]Hrg Bahan'!#REF!</definedName>
    <definedName name="LEM_FOX_PUTIH">'[16]Hrg Bahan'!#REF!</definedName>
    <definedName name="LEM_PIPA">'[16]Hrg Bahan'!#REF!</definedName>
    <definedName name="LES_KAYU_II">'[16]Hrg Bahan'!#REF!</definedName>
    <definedName name="LES_PLINT_PROF">'[16]Hrg Bahan'!#REF!</definedName>
    <definedName name="LES_PLINT_SUNG">'[16]Hrg Bahan'!#REF!</definedName>
    <definedName name="LES_PROFIL_1_2">'[16]Hrg Bahan'!#REF!</definedName>
    <definedName name="LES_PROFIL_KAYU">'[16]Hrg Bahan'!#REF!</definedName>
    <definedName name="link" localSheetId="22">#REF!</definedName>
    <definedName name="link">#REF!</definedName>
    <definedName name="LISPLANK_2_20">[16]Analisa!#REF!</definedName>
    <definedName name="LISPLNK">'[34]AN. SNI'!#REF!</definedName>
    <definedName name="list">[16]Analisa!#REF!</definedName>
    <definedName name="LISTPLANK_2_20">[16]Analisa!#REF!</definedName>
    <definedName name="LOSTER_20X20">'[16]Hrg Bahan'!#REF!</definedName>
    <definedName name="LOSTER_BTN_20">'[16]Hrg Bahan'!#REF!</definedName>
    <definedName name="LOSTER_KRM_20">'[16]Hrg Bahan'!#REF!</definedName>
    <definedName name="LOSTER_KRM_30">'[16]Hrg Bahan'!#REF!</definedName>
    <definedName name="LPA_A">#N/A</definedName>
    <definedName name="LPA_A_Minor">"#ref!"</definedName>
    <definedName name="LPA_B">#N/A</definedName>
    <definedName name="LPA_B_Bahu">#N/A</definedName>
    <definedName name="LPA_B_Minor">"#ref!"</definedName>
    <definedName name="LPB_C">#N/A</definedName>
    <definedName name="M_010" localSheetId="22">#REF!</definedName>
    <definedName name="M_010">#REF!</definedName>
    <definedName name="M_020" localSheetId="22">#REF!</definedName>
    <definedName name="M_020">#REF!</definedName>
    <definedName name="M_021" localSheetId="22">#REF!</definedName>
    <definedName name="M_021">#REF!</definedName>
    <definedName name="M_023" localSheetId="22">#REF!</definedName>
    <definedName name="M_023">#REF!</definedName>
    <definedName name="M_024" localSheetId="22">#REF!</definedName>
    <definedName name="M_024">#REF!</definedName>
    <definedName name="M_025" localSheetId="22">#REF!</definedName>
    <definedName name="M_025">#REF!</definedName>
    <definedName name="M_040" localSheetId="22">#REF!</definedName>
    <definedName name="M_040">#REF!</definedName>
    <definedName name="M_041" localSheetId="22">#REF!</definedName>
    <definedName name="M_041">#REF!</definedName>
    <definedName name="M_050" localSheetId="22">#REF!</definedName>
    <definedName name="M_050">#REF!</definedName>
    <definedName name="M_061" localSheetId="22">#REF!</definedName>
    <definedName name="M_061">#REF!</definedName>
    <definedName name="M_062" localSheetId="22">#REF!</definedName>
    <definedName name="M_062">#REF!</definedName>
    <definedName name="M_063" localSheetId="22">#REF!</definedName>
    <definedName name="M_063">#REF!</definedName>
    <definedName name="M_065" localSheetId="22">#REF!</definedName>
    <definedName name="M_065">#REF!</definedName>
    <definedName name="M_080" localSheetId="22">#REF!</definedName>
    <definedName name="M_080">#REF!</definedName>
    <definedName name="M_081" localSheetId="22">#REF!</definedName>
    <definedName name="M_081">#REF!</definedName>
    <definedName name="M_165" localSheetId="22">#REF!</definedName>
    <definedName name="M_165">#REF!</definedName>
    <definedName name="M_166" localSheetId="22">#REF!</definedName>
    <definedName name="M_166">#REF!</definedName>
    <definedName name="M_167" localSheetId="22">#REF!</definedName>
    <definedName name="M_167">#REF!</definedName>
    <definedName name="M_170" localSheetId="22">#REF!</definedName>
    <definedName name="M_170">#REF!</definedName>
    <definedName name="M_180" localSheetId="22">#REF!</definedName>
    <definedName name="M_180">#REF!</definedName>
    <definedName name="MANDOR">'[16]Hrg Bahan'!#REF!</definedName>
    <definedName name="Mar_All">"#ref!"</definedName>
    <definedName name="Mar_Bahapal">"#ref!"</definedName>
    <definedName name="Mar_Barumun">"#ref!"</definedName>
    <definedName name="Mar_Buaya">"#ref!"</definedName>
    <definedName name="Mar_Dua1">"#ref!"</definedName>
    <definedName name="Mar_Dua2">"#ref!"</definedName>
    <definedName name="Mar_Hantu">"#ref!"</definedName>
    <definedName name="Mar_Pane">"#ref!"</definedName>
    <definedName name="Mar_Poncan">"#ref!"</definedName>
    <definedName name="Mar_Raso">"#ref!"</definedName>
    <definedName name="Mar_Sibintang">"#ref!"</definedName>
    <definedName name="Mar_Sibuluh">"#ref!"</definedName>
    <definedName name="Mar_Ujung">"#ref!"</definedName>
    <definedName name="MarkaJlnThermo">"#ref!"</definedName>
    <definedName name="MARMER_40X40">'[16]Hrg Bahan'!#REF!</definedName>
    <definedName name="MATERIAL">"#ref!"</definedName>
    <definedName name="MATERIALKU" localSheetId="22">#REF!</definedName>
    <definedName name="MATERIALKU">#REF!</definedName>
    <definedName name="May_All">"#ref!"</definedName>
    <definedName name="May_Bahapal">"#ref!"</definedName>
    <definedName name="May_Barumun">"#ref!"</definedName>
    <definedName name="May_Buaya">"#ref!"</definedName>
    <definedName name="May_Dua1">"#ref!"</definedName>
    <definedName name="May_Dua2">"#ref!"</definedName>
    <definedName name="May_Hantu">"#ref!"</definedName>
    <definedName name="May_Pane">"#ref!"</definedName>
    <definedName name="May_Poncan">"#ref!"</definedName>
    <definedName name="May_Raso">"#ref!"</definedName>
    <definedName name="May_Sibintang">"#ref!"</definedName>
    <definedName name="May_Sibuluh">"#ref!"</definedName>
    <definedName name="May_Ujung">"#ref!"</definedName>
    <definedName name="MCB_6A">'[16]Hrg Bahan'!#REF!</definedName>
    <definedName name="mcv">[35]MVC!$F$7:$N$8</definedName>
    <definedName name="mdr">'[25]hrg-jadi'!$H$559</definedName>
    <definedName name="MINOR">'[10]Kuantitas &amp; Harga'!#REF!</definedName>
    <definedName name="MK_012" localSheetId="22">#REF!</definedName>
    <definedName name="MK_012">#REF!</definedName>
    <definedName name="MK_014" localSheetId="22">#REF!</definedName>
    <definedName name="MK_014">#REF!</definedName>
    <definedName name="MK_017" localSheetId="22">#REF!</definedName>
    <definedName name="MK_017">#REF!</definedName>
    <definedName name="MK_023" localSheetId="22">#REF!</definedName>
    <definedName name="MK_023">#REF!</definedName>
    <definedName name="MK_522" localSheetId="22">#REF!</definedName>
    <definedName name="MK_522">#REF!</definedName>
    <definedName name="m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M" localSheetId="22" hidden="1">#REF!</definedName>
    <definedName name="MMM" hidden="1">#REF!</definedName>
    <definedName name="MMM17A">"#ref!"</definedName>
    <definedName name="MMM35A">"#ref!"</definedName>
    <definedName name="MOBILISASI" localSheetId="22">#REF!</definedName>
    <definedName name="MOBILISASI">#REF!</definedName>
    <definedName name="MR_11" localSheetId="22">#REF!</definedName>
    <definedName name="MR_11">#REF!</definedName>
    <definedName name="MR_12" localSheetId="22">#REF!</definedName>
    <definedName name="MR_12">#REF!</definedName>
    <definedName name="MR_42" localSheetId="22">#REF!</definedName>
    <definedName name="MR_42">#REF!</definedName>
    <definedName name="MUR_BAUT_ANGKER">'[16]Hrg Bahan'!$N$111</definedName>
    <definedName name="nanna79" localSheetId="22">#REF!</definedName>
    <definedName name="nanna79">#REF!</definedName>
    <definedName name="NOK_GENTENG">[16]Analisa!#REF!</definedName>
    <definedName name="Nov_All">"#ref!"</definedName>
    <definedName name="Nov_Bahapal">"#ref!"</definedName>
    <definedName name="Nov_Barumun">"#ref!"</definedName>
    <definedName name="Nov_Buaya">"#ref!"</definedName>
    <definedName name="Nov_Dua1">"#ref!"</definedName>
    <definedName name="Nov_Dua2">"#ref!"</definedName>
    <definedName name="Nov_Hantu">"#ref!"</definedName>
    <definedName name="Nov_Pane">"#ref!"</definedName>
    <definedName name="Nov_Poncan">"#ref!"</definedName>
    <definedName name="Nov_Raso">"#ref!"</definedName>
    <definedName name="Nov_Sibintang">"#ref!"</definedName>
    <definedName name="Nov_Sibuluh">"#ref!"</definedName>
    <definedName name="Nov_Ujung">"#ref!"</definedName>
    <definedName name="Nov02_All">"#ref!"</definedName>
    <definedName name="Nov02_Bahapal">"#ref!"</definedName>
    <definedName name="Nov02_Barumun">"#ref!"</definedName>
    <definedName name="Nov02_Buaya">"#ref!"</definedName>
    <definedName name="Nov02_Dua1">"#ref!"</definedName>
    <definedName name="Nov02_Dua2">"#ref!"</definedName>
    <definedName name="Nov02_Hantu">"#ref!"</definedName>
    <definedName name="Nov02_Pane">"#ref!"</definedName>
    <definedName name="Nov02_Poncan">"#ref!"</definedName>
    <definedName name="Nov02_Raso">"#ref!"</definedName>
    <definedName name="Nov02_Sibintang">"#ref!"</definedName>
    <definedName name="Nov02_Sibuluh">"#ref!"</definedName>
    <definedName name="Nov02_Ujung">"#ref!"</definedName>
    <definedName name="Oct_All">"#ref!"</definedName>
    <definedName name="Oct_Bahapal">"#ref!"</definedName>
    <definedName name="Oct_Barumun">"#ref!"</definedName>
    <definedName name="Oct_Buaya">"#ref!"</definedName>
    <definedName name="Oct_Dua1">"#ref!"</definedName>
    <definedName name="Oct_Dua2">"#ref!"</definedName>
    <definedName name="Oct_Hantu">"#ref!"</definedName>
    <definedName name="Oct_Pane">"#ref!"</definedName>
    <definedName name="Oct_Poncan">"#ref!"</definedName>
    <definedName name="Oct_Raso">"#ref!"</definedName>
    <definedName name="Oct_Sibintang">"#ref!"</definedName>
    <definedName name="Oct_Sibuluh">"#ref!"</definedName>
    <definedName name="Oct_Ujung">"#ref!"</definedName>
    <definedName name="Oct02_All">"#ref!"</definedName>
    <definedName name="Oct02_Bahapal">"#ref!"</definedName>
    <definedName name="Oct02_Barumun">"#ref!"</definedName>
    <definedName name="Oct02_Buaya">"#ref!"</definedName>
    <definedName name="Oct02_Dua1">"#ref!"</definedName>
    <definedName name="Oct02_Dua2">"#ref!"</definedName>
    <definedName name="Oct02_Hantu">"#ref!"</definedName>
    <definedName name="Oct02_Pane">"#ref!"</definedName>
    <definedName name="Oct02_Poncan">"#ref!"</definedName>
    <definedName name="Oct02_Raso">"#ref!"</definedName>
    <definedName name="Oct02_Sibintang">"#ref!"</definedName>
    <definedName name="Oct02_Sibuluh">"#ref!"</definedName>
    <definedName name="Oct02_Ujung">"#ref!"</definedName>
    <definedName name="oda" localSheetId="22" hidden="1">#REF!</definedName>
    <definedName name="oda" hidden="1">#REF!</definedName>
    <definedName name="OKER">'[16]Hrg Bahan'!#REF!</definedName>
    <definedName name="O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" localSheetId="22">#REF!</definedName>
    <definedName name="p">#REF!</definedName>
    <definedName name="P_GIP_1" localSheetId="22">#REF!</definedName>
    <definedName name="P_GIP_1">#REF!</definedName>
    <definedName name="P_GIP_1_5" localSheetId="22">#REF!</definedName>
    <definedName name="P_GIP_1_5">#REF!</definedName>
    <definedName name="P_GIP_2" localSheetId="22">#REF!</definedName>
    <definedName name="P_GIP_2">#REF!</definedName>
    <definedName name="P_GIP_3" localSheetId="22">#REF!</definedName>
    <definedName name="P_GIP_3">#REF!</definedName>
    <definedName name="P_GIP_4" localSheetId="22">#REF!</definedName>
    <definedName name="P_GIP_4">#REF!</definedName>
    <definedName name="P_PVC_1" localSheetId="22">#REF!</definedName>
    <definedName name="P_PVC_1">#REF!</definedName>
    <definedName name="P_PVC_1_5" localSheetId="22">#REF!</definedName>
    <definedName name="P_PVC_1_5">#REF!</definedName>
    <definedName name="P_PVC_2" localSheetId="22">#REF!</definedName>
    <definedName name="P_PVC_2">#REF!</definedName>
    <definedName name="P_PVC_3" localSheetId="22">#REF!</definedName>
    <definedName name="P_PVC_3">#REF!</definedName>
    <definedName name="P_PVC_4" localSheetId="22">#REF!</definedName>
    <definedName name="P_PVC_4">#REF!</definedName>
    <definedName name="Page2">"#ref!"</definedName>
    <definedName name="paku">'[25]hrg-jadi'!$H$159</definedName>
    <definedName name="PAKU_3_10">'[16]Hrg Bahan'!$N$70</definedName>
    <definedName name="PAKU_BETON">'[16]Hrg Bahan'!#REF!</definedName>
    <definedName name="PAKU_DIGALVANO">'[16]Hrg Bahan'!#REF!</definedName>
    <definedName name="PAKU_DURI">'[16]Hrg Bahan'!#REF!</definedName>
    <definedName name="PAKU_ETERNIT_RR">'[16]Hrg Bahan'!#REF!</definedName>
    <definedName name="PAKU_GTG_ASBES">'[16]Hrg Bahan'!#REF!</definedName>
    <definedName name="PAKU_JEMBATAN">'[16]Hrg Bahan'!#REF!</definedName>
    <definedName name="PAKU_KASO">'[16]Hrg Bahan'!#REF!</definedName>
    <definedName name="PAKU_SENG">'[16]Hrg Bahan'!#REF!</definedName>
    <definedName name="PAKU_SENG_ULIR">'[16]Hrg Bahan'!#REF!</definedName>
    <definedName name="PAKU_SIRAP">'[16]Hrg Bahan'!#REF!</definedName>
    <definedName name="PAKU_SUMBAT">'[16]Hrg Bahan'!#REF!</definedName>
    <definedName name="PAKU_ULIR">'[16]Hrg Bahan'!#REF!</definedName>
    <definedName name="PAKU2">'[16]Hrg Bahan'!#REF!</definedName>
    <definedName name="PANEL_BOX_500">'[16]Hrg Bahan'!#REF!</definedName>
    <definedName name="PANEL_BOX_600">'[16]Hrg Bahan'!#REF!</definedName>
    <definedName name="PAPAN" localSheetId="22">#REF!</definedName>
    <definedName name="PAPAN">#REF!</definedName>
    <definedName name="PAPAN_II">'[16]Hrg Bahan'!$N$31</definedName>
    <definedName name="PAPAN_III">'[16]Hrg Bahan'!$N$33</definedName>
    <definedName name="Parit">#N/A</definedName>
    <definedName name="PAS._INSTALASI">'[16]Hrg Bahan'!#REF!</definedName>
    <definedName name="PAS.ENGSEL_JENDELA">[16]Analisa!$M$511</definedName>
    <definedName name="PAS.ENGSEL_PINTU">[16]Analisa!#REF!</definedName>
    <definedName name="PAS.FLOOR_DRAIN">[16]Analisa!#REF!</definedName>
    <definedName name="PAS.HAK_ANGIN">[16]Analisa!$M$545</definedName>
    <definedName name="PAS.KRAN_AIR">[16]Analisa!#REF!</definedName>
    <definedName name="PAS.PAVING_BLOK">[16]Analisa!#REF!</definedName>
    <definedName name="PAS.PENGURAS_AIR">[16]Analisa!#REF!</definedName>
    <definedName name="Pas_Batu">#N/A</definedName>
    <definedName name="Pas_BatuMor">"#ref!"</definedName>
    <definedName name="PASIR_BETON">'[16]Hrg Bahan'!$N$16</definedName>
    <definedName name="PASIR_PASANGAN">'[16]Hrg Bahan'!$N$15</definedName>
    <definedName name="PASIR_URUG">'[16]Hrg Bahan'!$N$14</definedName>
    <definedName name="PatokPengarah">"#ref!"</definedName>
    <definedName name="pb">'[25]hrg-jadi'!$H$46</definedName>
    <definedName name="pc">'[25]hrg-jadi'!$H$58</definedName>
    <definedName name="PC_20X20">'[16]Hrg Bahan'!#REF!</definedName>
    <definedName name="PC_25X25">'[16]Hrg Bahan'!#REF!</definedName>
    <definedName name="PEDESTRIANROLLER" localSheetId="22">#REF!</definedName>
    <definedName name="PEDESTRIANROLLER">#REF!</definedName>
    <definedName name="pek" localSheetId="22">#REF!</definedName>
    <definedName name="pek">#REF!</definedName>
    <definedName name="PEKERJA">'[16]Hrg Bahan'!#REF!</definedName>
    <definedName name="PELAMPUNG">'[16]Hrg Bahan'!#REF!</definedName>
    <definedName name="PEMANAS_WIKA">'[16]Hrg Bahan'!#REF!</definedName>
    <definedName name="Pembongkaran">[36]NP!$L$841:$V$901</definedName>
    <definedName name="PENDAHULUAN">[22]RAB01!#REF!</definedName>
    <definedName name="PENGECATAN" localSheetId="22">#REF!</definedName>
    <definedName name="PENGECATAN">#REF!</definedName>
    <definedName name="PENUTUP_KRAN">'[16]Hrg Bahan'!$N$200</definedName>
    <definedName name="PERSIAPAN" localSheetId="22">#REF!</definedName>
    <definedName name="PERSIAPAN">#REF!</definedName>
    <definedName name="PINTU" localSheetId="22">#REF!</definedName>
    <definedName name="PINTU">#REF!</definedName>
    <definedName name="PINTU_II">[16]Analisa!#REF!</definedName>
    <definedName name="PIPA_PENGURAS">'[16]Hrg Bahan'!#REF!</definedName>
    <definedName name="pkj">'[25]hrg-jadi'!$H$574</definedName>
    <definedName name="plafon">'[34]AN. SNI'!#REF!</definedName>
    <definedName name="PLAFOND" localSheetId="22">#REF!</definedName>
    <definedName name="PLAFOND">#REF!</definedName>
    <definedName name="PLAFOND_100.100">[16]Analisa!#REF!</definedName>
    <definedName name="PLAFOND_60.120">[16]Analisa!#REF!</definedName>
    <definedName name="PLAFOND_ETERNIT">[16]Analisa!#REF!</definedName>
    <definedName name="PLAFOND_TRIPLEKS">[16]Analisa!#REF!</definedName>
    <definedName name="PLAMOUR_WYBER">'[16]Hrg Bahan'!#REF!</definedName>
    <definedName name="PLAT_LANTAI" localSheetId="22">#REF!</definedName>
    <definedName name="PLAT_LANTAI">#REF!</definedName>
    <definedName name="PLEST_1_3">[16]Analisa!#REF!</definedName>
    <definedName name="PLEST_1_5">[16]Analisa!#REF!</definedName>
    <definedName name="PLEST_TRAS">[16]Analisa!#REF!</definedName>
    <definedName name="PLESTERAN" localSheetId="22">#REF!</definedName>
    <definedName name="PLESTERAN">#REF!</definedName>
    <definedName name="PLINT_10X30">'[16]Hrg Bahan'!#REF!</definedName>
    <definedName name="PLINT_15X15">'[16]Hrg Bahan'!#REF!</definedName>
    <definedName name="PLINT_15X20">'[16]Hrg Bahan'!#REF!</definedName>
    <definedName name="PLINT_15X25">'[16]Hrg Bahan'!#REF!</definedName>
    <definedName name="PLINT_15X30">'[16]Hrg Bahan'!#REF!</definedName>
    <definedName name="PLINT_PC_15X20">'[16]Hrg Bahan'!#REF!</definedName>
    <definedName name="POLITUR">'[16]Hrg Bahan'!#REF!</definedName>
    <definedName name="POLOS_20.20">[16]Analisa!#REF!</definedName>
    <definedName name="POLOS_30.30">[16]Analisa!#REF!</definedName>
    <definedName name="PONDASI" localSheetId="22">#REF!</definedName>
    <definedName name="PONDASI">#REF!</definedName>
    <definedName name="PONDASI_GUNUNG_1_5">[16]Analisa!#REF!</definedName>
    <definedName name="PORSELIN">'[16]Hrg Bahan'!#REF!</definedName>
    <definedName name="pp">'[25]hrg-jadi'!$H$45</definedName>
    <definedName name="_xlnm.Print_Area" localSheetId="9">'BARJAS '!#REF!</definedName>
    <definedName name="_xlnm.Print_Area" localSheetId="11">BOR!$A$1:$H$21</definedName>
    <definedName name="_xlnm.Print_Area" localSheetId="7">BRILink!$B$1:$E$27</definedName>
    <definedName name="_xlnm.Print_Area" localSheetId="8">INVEN!$A$1:$P$54</definedName>
    <definedName name="_xlnm.Print_Area" localSheetId="3">KASHAR!$A$1:$W$262</definedName>
    <definedName name="_xlnm.Print_Area" localSheetId="4">MODUS!$A$2:$M$170</definedName>
    <definedName name="_xlnm.Print_Area" localSheetId="5">MULTI!$A$1:$Q$73</definedName>
    <definedName name="_xlnm.Print_Area" localSheetId="0">NERACA!$A$1:$H$97</definedName>
    <definedName name="_xlnm.Print_Area" localSheetId="17">'PESTISIDA (2)'!$A$1:$M$59</definedName>
    <definedName name="_xlnm.Print_Area" localSheetId="19">'PESTISIDA (3)'!$A$1:$M$42</definedName>
    <definedName name="_xlnm.Print_Area" localSheetId="16">'PESTISIDA tahap 1'!$A$1:$M$40</definedName>
    <definedName name="_xlnm.Print_Area" localSheetId="6">REKAP!$A$1:$AG$72</definedName>
    <definedName name="_xlnm.Print_Area" localSheetId="1">'RUGI LABA '!$A$1:$C$44</definedName>
    <definedName name="_xlnm.Print_Area" localSheetId="18">'TAHAP 2'!$A$1:$M$58</definedName>
    <definedName name="_xlnm.Print_Area" localSheetId="20">'Tahap ke 3'!$A$1:$M$43</definedName>
    <definedName name="_xlnm.Print_Area" localSheetId="21">'Tahap ke 4'!$A$1:$L$29</definedName>
    <definedName name="_xlnm.Print_Area" localSheetId="22" hidden="1">'TOKO BENGKEL'!$A$1:$N$71</definedName>
    <definedName name="_xlnm.Print_Area" hidden="1">#REF!</definedName>
    <definedName name="Print_Area_MI">[37]ANALAISA!$A$1:$F$653</definedName>
    <definedName name="pro">'[25]AN-GALIAN'!$K$1</definedName>
    <definedName name="psr">[12]harga!$F$52</definedName>
    <definedName name="PTJW" localSheetId="22">#REF!</definedName>
    <definedName name="PTJW">#REF!</definedName>
    <definedName name="pu">'[25]hrg-jadi'!$H$44</definedName>
    <definedName name="PULLY">'[16]Hrg Bahan'!#REF!</definedName>
    <definedName name="PUSAT">"#ref!"</definedName>
    <definedName name="PVC_DIA.1">'[16]Hrg Bahan'!#REF!</definedName>
    <definedName name="PVC_DIA.1_2">'[16]Hrg Bahan'!#REF!</definedName>
    <definedName name="PVC_DIA.1_5">'[16]Hrg Bahan'!#REF!</definedName>
    <definedName name="PVC_DIA.2">'[16]Hrg Bahan'!#REF!</definedName>
    <definedName name="PVC_DIA.3">'[16]Hrg Bahan'!#REF!</definedName>
    <definedName name="PVC_DIA.3_4">'[16]Hrg Bahan'!#REF!</definedName>
    <definedName name="PVC_DIA.4">'[16]Hrg Bahan'!#REF!</definedName>
    <definedName name="q">"#ref!"</definedName>
    <definedName name="qq" localSheetId="22">#REF!</definedName>
    <definedName name="qq">#REF!</definedName>
    <definedName name="RambuJlnPantul">"#ref!"</definedName>
    <definedName name="rangka">'[34]AN. SNI'!#REF!</definedName>
    <definedName name="RANGKA_100.100">[16]Analisa!#REF!</definedName>
    <definedName name="RANGKA_60.120">[16]Analisa!#REF!</definedName>
    <definedName name="RANGKA_PLAFOND" localSheetId="22">#REF!</definedName>
    <definedName name="RANGKA_PLAFOND">#REF!</definedName>
    <definedName name="Rego">#N/A</definedName>
    <definedName name="rekappppp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lPengaman">"#ref!"</definedName>
    <definedName name="RevDiv1_Bahapal">"#ref!"</definedName>
    <definedName name="RevDiv1_Barumun">"#ref!"</definedName>
    <definedName name="RevDiv1_Buaya">"#ref!"</definedName>
    <definedName name="RevDiv1_Dua1">"#ref!"</definedName>
    <definedName name="RevDiv1_Dua2">"#ref!"</definedName>
    <definedName name="RevDiv1_Hantu">"#ref!"</definedName>
    <definedName name="RevDiv1_Pane">"#ref!"</definedName>
    <definedName name="RevDiv1_Poncan">"#ref!"</definedName>
    <definedName name="RevDiv1_Raso">"#ref!"</definedName>
    <definedName name="RevDiv1_Sibintang">"#ref!"</definedName>
    <definedName name="RevDiv1_Sibuluh">"#ref!"</definedName>
    <definedName name="RevDiv1_Total">"#ref!"</definedName>
    <definedName name="RevDiv1_Ujung">"#ref!"</definedName>
    <definedName name="RevDiv2_Bahapal">"#ref!"</definedName>
    <definedName name="RevDiv2_Barumun">"#ref!"</definedName>
    <definedName name="RevDiv2_Buaya">"#ref!"</definedName>
    <definedName name="RevDiv2_Dua1">"#ref!"</definedName>
    <definedName name="RevDiv2_Dua2">"#ref!"</definedName>
    <definedName name="RevDiv2_Hantu">"#ref!"</definedName>
    <definedName name="RevDiv2_Pane">"#ref!"</definedName>
    <definedName name="RevDiv2_Poncan">"#ref!"</definedName>
    <definedName name="RevDiv2_Raso">"#ref!"</definedName>
    <definedName name="RevDiv2_Sibintang">"#ref!"</definedName>
    <definedName name="RevDiv2_Sibuluh">"#ref!"</definedName>
    <definedName name="RevDiv2_Total">"#ref!"</definedName>
    <definedName name="RevDiv2_Ujung">"#ref!"</definedName>
    <definedName name="RevDiv3_Bahapal">"#ref!"</definedName>
    <definedName name="RevDiv3_Barumun">"#ref!"</definedName>
    <definedName name="RevDiv3_Buaya">"#ref!"</definedName>
    <definedName name="RevDiv3_Dua1">"#ref!"</definedName>
    <definedName name="RevDiv3_Dua2">"#ref!"</definedName>
    <definedName name="RevDiv3_Hantu">"#ref!"</definedName>
    <definedName name="RevDiv3_Pane">"#ref!"</definedName>
    <definedName name="RevDiv3_Poncan">"#ref!"</definedName>
    <definedName name="RevDiv3_Raso">"#ref!"</definedName>
    <definedName name="RevDiv3_Sibintang">"#ref!"</definedName>
    <definedName name="RevDiv3_Sibuluh">"#ref!"</definedName>
    <definedName name="RevDiv3_Total">"#ref!"</definedName>
    <definedName name="RevDiv3_Ujung">"#ref!"</definedName>
    <definedName name="RevDiv4_Bahapal">"#ref!"</definedName>
    <definedName name="RevDiv4_Barumun">"#ref!"</definedName>
    <definedName name="RevDiv4_Buaya">"#ref!"</definedName>
    <definedName name="RevDiv4_Dua1">"#ref!"</definedName>
    <definedName name="RevDiv4_Dua2">"#ref!"</definedName>
    <definedName name="RevDiv4_Hantu">"#ref!"</definedName>
    <definedName name="RevDiv4_Pane">"#ref!"</definedName>
    <definedName name="RevDiv4_Poncan">"#ref!"</definedName>
    <definedName name="RevDiv4_Raso">"#ref!"</definedName>
    <definedName name="RevDiv4_Sibintang">"#ref!"</definedName>
    <definedName name="RevDiv4_Sibuluh">"#ref!"</definedName>
    <definedName name="RevDiv4_Total">"#ref!"</definedName>
    <definedName name="RevDiv4_Ujung">"#ref!"</definedName>
    <definedName name="RevDiv5_Bahapal">"#ref!"</definedName>
    <definedName name="RevDiv5_Barumun">"#ref!"</definedName>
    <definedName name="RevDiv5_Buaya">"#ref!"</definedName>
    <definedName name="RevDiv5_Dua1">"#ref!"</definedName>
    <definedName name="RevDiv5_Dua2">"#ref!"</definedName>
    <definedName name="RevDiv5_Hantu">"#ref!"</definedName>
    <definedName name="RevDiv5_Pane">"#ref!"</definedName>
    <definedName name="RevDiv5_Poncan">"#ref!"</definedName>
    <definedName name="RevDiv5_Raso">"#ref!"</definedName>
    <definedName name="RevDiv5_Sibintang">"#ref!"</definedName>
    <definedName name="RevDiv5_Sibuluh">"#ref!"</definedName>
    <definedName name="RevDiv5_Total">"#ref!"</definedName>
    <definedName name="RevDiv5_Ujung">"#ref!"</definedName>
    <definedName name="RevDiv6_Bahapal">"#ref!"</definedName>
    <definedName name="RevDiv6_Barumun">"#ref!"</definedName>
    <definedName name="RevDiv6_Buaya">"#ref!"</definedName>
    <definedName name="RevDiv6_Dua1">"#ref!"</definedName>
    <definedName name="RevDiv6_Dua2">"#ref!"</definedName>
    <definedName name="RevDiv6_Hantu">"#ref!"</definedName>
    <definedName name="RevDiv6_Pane">"#ref!"</definedName>
    <definedName name="RevDiv6_Poncan">"#ref!"</definedName>
    <definedName name="RevDiv6_Raso">"#ref!"</definedName>
    <definedName name="RevDiv6_Sibintang">"#ref!"</definedName>
    <definedName name="RevDiv6_Sibuluh">"#ref!"</definedName>
    <definedName name="RevDiv6_Total">"#ref!"</definedName>
    <definedName name="RevDiv6_Ujung">"#ref!"</definedName>
    <definedName name="RevDiv7_Bahapal">"#ref!"</definedName>
    <definedName name="RevDiv7_Barumun">"#ref!"</definedName>
    <definedName name="RevDiv7_Buaya">"#ref!"</definedName>
    <definedName name="RevDiv7_Dua1">"#ref!"</definedName>
    <definedName name="RevDiv7_Dua2">"#ref!"</definedName>
    <definedName name="RevDiv7_Hantu">"#ref!"</definedName>
    <definedName name="RevDiv7_Pane">"#ref!"</definedName>
    <definedName name="RevDiv7_Poncan">"#ref!"</definedName>
    <definedName name="RevDiv7_Raso">"#ref!"</definedName>
    <definedName name="RevDiv7_Sibintang">"#ref!"</definedName>
    <definedName name="RevDiv7_Sibuluh">"#ref!"</definedName>
    <definedName name="RevDiv7_Total">"#ref!"</definedName>
    <definedName name="RevDiv7_Ujung">"#ref!"</definedName>
    <definedName name="RINCIANSEWA" localSheetId="22">#REF!</definedName>
    <definedName name="RINCIANSEWA">#REF!</definedName>
    <definedName name="RINCIANSEWA2" localSheetId="22">#REF!</definedName>
    <definedName name="RINCIANSEWA2">#REF!</definedName>
    <definedName name="ROLLING_DOOR">'[16]Hrg Bahan'!#REF!</definedName>
    <definedName name="RUTIN">'[10]Kuantitas &amp; Harga'!#REF!</definedName>
    <definedName name="s">[38]ANALISA!$C$6:$E$424</definedName>
    <definedName name="SADEL_PLASTIK">'[16]Hrg Bahan'!#REF!</definedName>
    <definedName name="SAKLAR_DOUBLE_H">'[16]Hrg Bahan'!#REF!</definedName>
    <definedName name="SAKLAR_DOUBLE_P">'[16]Hrg Bahan'!#REF!</definedName>
    <definedName name="SAKLAR_ENGKEL_H">'[16]Hrg Bahan'!#REF!</definedName>
    <definedName name="SAKLAR_ENGKEL_P">'[16]Hrg Bahan'!#REF!</definedName>
    <definedName name="SALURAN_RABAT" localSheetId="22">#REF!</definedName>
    <definedName name="SALURAN_RABAT">#REF!</definedName>
    <definedName name="SANITASI" localSheetId="22">#REF!</definedName>
    <definedName name="SANITASI">#REF!</definedName>
    <definedName name="SatuanBahan">[39]HBU!$F$457:$F$471</definedName>
    <definedName name="SatuanTenaga">[39]HBU!$F$472</definedName>
    <definedName name="SAY">"#ref!"</definedName>
    <definedName name="SEKRING_LOKAL_1">'[16]Hrg Bahan'!#REF!</definedName>
    <definedName name="SEKRING_LOKAL_2">'[16]Hrg Bahan'!#REF!</definedName>
    <definedName name="SELUBUNG_GIP_2">'[16]Hrg Bahan'!#REF!</definedName>
    <definedName name="SELUBUNG_GIP_3">'[16]Hrg Bahan'!#REF!</definedName>
    <definedName name="SEMEN">'[16]Hrg Bahan'!#REF!</definedName>
    <definedName name="SEMEN_WARNA">'[16]Hrg Bahan'!$N$20</definedName>
    <definedName name="SENG_ALUMINIUM">'[16]Hrg Bahan'!#REF!</definedName>
    <definedName name="SENG_BJLS.020">'[16]Hrg Bahan'!$N$146</definedName>
    <definedName name="SENG_BJLS.022">'[16]Hrg Bahan'!#REF!</definedName>
    <definedName name="SENG_BJLS.029">'[16]Hrg Bahan'!#REF!</definedName>
    <definedName name="SENG_BJLS.031">'[16]Hrg Bahan'!$N$154</definedName>
    <definedName name="SENG_GELOMBANG">'[16]Hrg Bahan'!$N$155</definedName>
    <definedName name="SENG_ONDULINE">'[16]Hrg Bahan'!#REF!</definedName>
    <definedName name="SENG_SUPERDEK">'[16]Hrg Bahan'!$N$158</definedName>
    <definedName name="Sep_All">"#ref!"</definedName>
    <definedName name="Sep_Bahapal">"#ref!"</definedName>
    <definedName name="Sep_Barumun">"#ref!"</definedName>
    <definedName name="Sep_Buaya">"#ref!"</definedName>
    <definedName name="Sep_Dua1">"#ref!"</definedName>
    <definedName name="Sep_Dua2">"#ref!"</definedName>
    <definedName name="Sep_Hantu">"#ref!"</definedName>
    <definedName name="Sep_Pane">"#ref!"</definedName>
    <definedName name="Sep_Poncan">"#ref!"</definedName>
    <definedName name="Sep_Raso">"#ref!"</definedName>
    <definedName name="Sep_Sibintang">"#ref!"</definedName>
    <definedName name="Sep_Sibuluh">"#ref!"</definedName>
    <definedName name="Sep_Ujung">"#ref!"</definedName>
    <definedName name="SEPTICTANK">[16]Analisa!#REF!</definedName>
    <definedName name="SHOWER_TOTO">'[16]Hrg Bahan'!#REF!</definedName>
    <definedName name="Siap_BadanJL">"#ref!"</definedName>
    <definedName name="SIRAP">'[16]Hrg Bahan'!#REF!</definedName>
    <definedName name="SISA" localSheetId="22">#REF!</definedName>
    <definedName name="SISA">#REF!</definedName>
    <definedName name="SLAT_ALUMINIUM">'[16]Hrg Bahan'!$N$100</definedName>
    <definedName name="SOCKET_GIP_1_2">'[16]Hrg Bahan'!#REF!</definedName>
    <definedName name="SOCKET_GIP1">'[16]Hrg Bahan'!#REF!</definedName>
    <definedName name="SOCKET_GIP2">'[16]Hrg Bahan'!#REF!</definedName>
    <definedName name="SOCKET_GIP3">'[16]Hrg Bahan'!#REF!</definedName>
    <definedName name="SOCKET_GIP3_4">'[16]Hrg Bahan'!#REF!</definedName>
    <definedName name="SPL.III_BDK_20" localSheetId="22">#REF!</definedName>
    <definedName name="SPL.III_BDK_20">#REF!</definedName>
    <definedName name="SPL.III_BDK_30" localSheetId="22">#REF!</definedName>
    <definedName name="SPL.III_BDK_30">#REF!</definedName>
    <definedName name="SPL.III_PC" localSheetId="22">#REF!</definedName>
    <definedName name="SPL.III_PC">#REF!</definedName>
    <definedName name="SPL.IV_10X20" localSheetId="22">#REF!</definedName>
    <definedName name="SPL.IV_10X20">#REF!</definedName>
    <definedName name="SPL.IV_PORSEL" localSheetId="22">#REF!</definedName>
    <definedName name="SPL.IV_PORSEL">#REF!</definedName>
    <definedName name="SPL.V" localSheetId="22">#REF!</definedName>
    <definedName name="SPL.V">#REF!</definedName>
    <definedName name="SPL.VIA" localSheetId="22">#REF!</definedName>
    <definedName name="SPL.VIA">#REF!</definedName>
    <definedName name="SPL.VII_I" localSheetId="22">#REF!</definedName>
    <definedName name="SPL.VII_I">#REF!</definedName>
    <definedName name="SPL.VII_II" localSheetId="22">#REF!</definedName>
    <definedName name="SPL.VII_II">#REF!</definedName>
    <definedName name="SPL.VIII_ETER" localSheetId="22">#REF!</definedName>
    <definedName name="SPL.VIII_ETER">#REF!</definedName>
    <definedName name="SPL.VIII_GAM" localSheetId="22">#REF!</definedName>
    <definedName name="SPL.VIII_GAM">#REF!</definedName>
    <definedName name="SPL.VIII_TEAK" localSheetId="22">#REF!</definedName>
    <definedName name="SPL.VIII_TEAK">#REF!</definedName>
    <definedName name="SPL.VIII_TRIP" localSheetId="22">#REF!</definedName>
    <definedName name="SPL.VIII_TRIP">#REF!</definedName>
    <definedName name="SPL.X" localSheetId="22">#REF!</definedName>
    <definedName name="SPL.X">#REF!</definedName>
    <definedName name="SPRAYER" localSheetId="22">#REF!</definedName>
    <definedName name="SPRAYER">#REF!</definedName>
    <definedName name="ss" localSheetId="22" hidden="1">#REF!</definedName>
    <definedName name="ss" hidden="1">#REF!</definedName>
    <definedName name="ssss" localSheetId="22">#REF!</definedName>
    <definedName name="ssss">#REF!</definedName>
    <definedName name="STIKER_HITAM">'[16]Hrg Bahan'!#REF!</definedName>
    <definedName name="STIKER_PUTIH">'[16]Hrg Bahan'!#REF!</definedName>
    <definedName name="STONECRUSHER" localSheetId="22">#REF!</definedName>
    <definedName name="STONECRUSHER">#REF!</definedName>
    <definedName name="STOP_KONTAK_H">'[16]Hrg Bahan'!#REF!</definedName>
    <definedName name="STOP_KONTAK_P">'[16]Hrg Bahan'!#REF!</definedName>
    <definedName name="STOP_KRAN_1_5">'[16]Hrg Bahan'!#REF!</definedName>
    <definedName name="STOP_KRAN_2">'[16]Hrg Bahan'!#REF!</definedName>
    <definedName name="STOP_KRAN_3">'[16]Hrg Bahan'!#REF!</definedName>
    <definedName name="STOP_KRAN_3_4">'[16]Hrg Bahan'!#REF!</definedName>
    <definedName name="STOP_KRAN_4">'[16]Hrg Bahan'!#REF!</definedName>
    <definedName name="STRUKTUR">'[10]Kuantitas &amp; Harga'!#REF!</definedName>
    <definedName name="SUNGKAI_PAPER">'[16]Hrg Bahan'!#REF!</definedName>
    <definedName name="T_1" localSheetId="22">#REF!</definedName>
    <definedName name="T_1">#REF!</definedName>
    <definedName name="T_2" localSheetId="22">#REF!</definedName>
    <definedName name="T_2">#REF!</definedName>
    <definedName name="Tabel" localSheetId="22">#REF!</definedName>
    <definedName name="Tabel">#REF!</definedName>
    <definedName name="Tabel_1" localSheetId="22">#REF!</definedName>
    <definedName name="Tabel_1">#REF!</definedName>
    <definedName name="tabel1" localSheetId="22">#REF!</definedName>
    <definedName name="tabel1">#REF!</definedName>
    <definedName name="TALANG_KARET">[16]Analisa!$M$465</definedName>
    <definedName name="TAMPER" localSheetId="22">#REF!</definedName>
    <definedName name="TAMPER">#REF!</definedName>
    <definedName name="TANAH" localSheetId="22">#REF!</definedName>
    <definedName name="TANAH">#REF!</definedName>
    <definedName name="TANAH_TIMBUNAN">'[16]Hrg Bahan'!$N$17</definedName>
    <definedName name="TANDEMROLLER" localSheetId="22">#REF!</definedName>
    <definedName name="TANDEMROLLER">#REF!</definedName>
    <definedName name="TANGKI_FIBER_3">'[16]Hrg Bahan'!$N$195</definedName>
    <definedName name="TANGKI_FIBER_6">'[16]Hrg Bahan'!#REF!</definedName>
    <definedName name="TAS" localSheetId="22">#REF!</definedName>
    <definedName name="TAS">#REF!</definedName>
    <definedName name="TEAK_OIL">'[16]Hrg Bahan'!#REF!</definedName>
    <definedName name="TEAKWOOD_4X8">'[16]Hrg Bahan'!#REF!</definedName>
    <definedName name="TEAKWOOD_ALUM">'[16]Hrg Bahan'!#REF!</definedName>
    <definedName name="TEAKWOOD_MIL">'[16]Hrg Bahan'!#REF!</definedName>
    <definedName name="TEGEL" localSheetId="22">#REF!</definedName>
    <definedName name="TEGEL">#REF!</definedName>
    <definedName name="TEMBOK_1_4">[16]Analisa!#REF!</definedName>
    <definedName name="TENAGA">[39]HBU!$E$443:$E$453</definedName>
    <definedName name="THREEWHEELROLLER" localSheetId="22">#REF!</definedName>
    <definedName name="THREEWHEELROLLER">#REF!</definedName>
    <definedName name="TIANG_PJU">'[16]Hrg Bahan'!#REF!</definedName>
    <definedName name="TIGA_RODA_40">'[16]Hrg Bahan'!#REF!</definedName>
    <definedName name="Timbun_Biasa">"#ref!"</definedName>
    <definedName name="Timbunan">#N/A</definedName>
    <definedName name="TIMBUNAN_SIRTU">[16]Analisa!#REF!</definedName>
    <definedName name="TIREROLLER" localSheetId="22">#REF!</definedName>
    <definedName name="TIREROLLER">#REF!</definedName>
    <definedName name="tk">'[25]hrg-jadi'!$H$566</definedName>
    <definedName name="Tkg">[12]harga!$F$17</definedName>
    <definedName name="TONASA_50">'[16]Hrg Bahan'!#REF!</definedName>
    <definedName name="tot" localSheetId="22">#REF!</definedName>
    <definedName name="tot">#REF!</definedName>
    <definedName name="TOTAL" localSheetId="22">#REF!</definedName>
    <definedName name="TOTAL">#REF!</definedName>
    <definedName name="TRACKLOADER" localSheetId="22">#REF!</definedName>
    <definedName name="TRACKLOADER">#REF!</definedName>
    <definedName name="TRASO_30X30">'[16]Hrg Bahan'!#REF!</definedName>
    <definedName name="TREAK_STANG">'[16]Hrg Bahan'!#REF!</definedName>
    <definedName name="TRIPLEX_MILAMIN">'[16]Hrg Bahan'!#REF!</definedName>
    <definedName name="TRIPLEX_SUNGKAI">'[16]Hrg Bahan'!#REF!</definedName>
    <definedName name="tu">'[25]hrg-jadi'!$H$24</definedName>
    <definedName name="TUK._ANYAM">'[16]Hrg Bahan'!#REF!</definedName>
    <definedName name="TUK.BATU">'[16]Hrg Bahan'!#REF!</definedName>
    <definedName name="TUK.BESI">'[16]Hrg Bahan'!#REF!</definedName>
    <definedName name="TUK.CAT">'[16]Hrg Bahan'!#REF!</definedName>
    <definedName name="TUK.KAYU">'[16]Hrg Bahan'!#REF!</definedName>
    <definedName name="TUKANG">'[16]Hrg Bahan'!#REF!</definedName>
    <definedName name="type200">'[40]Type 232'!$X$187</definedName>
    <definedName name="type45">'[40]Type 45'!$X$155</definedName>
    <definedName name="type54">'[40]Type 54'!$X$156</definedName>
    <definedName name="type90">'[40]Type 90'!$X$183</definedName>
    <definedName name="UNION_40">'[16]Hrg Bahan'!#REF!</definedName>
    <definedName name="UNION_50">'[16]Hrg Bahan'!#REF!</definedName>
    <definedName name="UPAH">"#ref!"</definedName>
    <definedName name="URAIAN">'[27]3-DIV2'!$A$1:$J$1101</definedName>
    <definedName name="URAIAN21">'[27]3-DIV2'!$A$1:$J$121</definedName>
    <definedName name="URAIAN22E">'[27]3-DIV2'!$A$122:$J$123</definedName>
    <definedName name="URAIAN22L">'[27]3-DIV2'!#REF!</definedName>
    <definedName name="URAIAN231">'[27]3-DIV2'!$A$124:$J$243</definedName>
    <definedName name="URAIAN232">'[27]3-DIV2'!$A$244:$J$363</definedName>
    <definedName name="URAIAN233">'[27]3-DIV2'!$A$364:$J$483</definedName>
    <definedName name="Uraian234">'[27]3-DIV2'!$A$484:$J$603</definedName>
    <definedName name="Uraian235">'[27]3-DIV2'!$A$604:$J$854</definedName>
    <definedName name="Uraian236">'[27]3-DIV2'!$A$855:$J$973</definedName>
    <definedName name="URAIAN241">'[27]3-DIV2'!$A$974:$J$978</definedName>
    <definedName name="URAIAN242">'[27]3-DIV2'!$A$979:$J$1039</definedName>
    <definedName name="URAIAN243">'[27]3-DIV2'!$A$1040:$J$1101</definedName>
    <definedName name="Uraian311">"#ref!"</definedName>
    <definedName name="Uraian312">"#ref!"</definedName>
    <definedName name="Uraian313">"#ref!"</definedName>
    <definedName name="Uraian314">"#ref!"</definedName>
    <definedName name="Uraian315">"#ref!"</definedName>
    <definedName name="Uraian319">"#ref!"</definedName>
    <definedName name="Uraian322">"#ref!"</definedName>
    <definedName name="Uraian323">"#ref!"</definedName>
    <definedName name="URAIAN323L" localSheetId="22">#REF!</definedName>
    <definedName name="URAIAN323L">#REF!</definedName>
    <definedName name="Uraian324">"#ref!"</definedName>
    <definedName name="Uraian331">"#ref!"</definedName>
    <definedName name="Uraian346">"#ref!"</definedName>
    <definedName name="URAIAN421">'[28]3-DIV4'!$A$1:$J$179</definedName>
    <definedName name="URAIAN422">'[28]3-DIV4'!$A$180:$J$358</definedName>
    <definedName name="URAIAN423">'[28]3-DIV4'!$A$479:$J$717</definedName>
    <definedName name="URAIAN424">'[28]3-DIV4'!$A$359:$J$478</definedName>
    <definedName name="URAIAN425">'[28]3-DIV4'!$A$718:$J$896</definedName>
    <definedName name="URAIAN426">'[28]3-DIV4'!$A$897:$J$1016</definedName>
    <definedName name="URAIAN427">'[28]3-DIV4'!$A$1017:$J$1136</definedName>
    <definedName name="URAIAN511">"#ref!"</definedName>
    <definedName name="URAIAN512">"#ref!"</definedName>
    <definedName name="URAIAN521">"#ref!"</definedName>
    <definedName name="URAIAN522">"#ref!"</definedName>
    <definedName name="URAIAN541">"#ref!"</definedName>
    <definedName name="URAIAN542">"#ref!"</definedName>
    <definedName name="URAIAN611" localSheetId="22">#REF!</definedName>
    <definedName name="URAIAN611">#REF!</definedName>
    <definedName name="URAIAN612" localSheetId="22">#REF!</definedName>
    <definedName name="URAIAN612">#REF!</definedName>
    <definedName name="URAIAN621" localSheetId="22">#REF!</definedName>
    <definedName name="URAIAN621">#REF!</definedName>
    <definedName name="URAIAN622" localSheetId="22">#REF!</definedName>
    <definedName name="URAIAN622">#REF!</definedName>
    <definedName name="URAIAN623" localSheetId="22">#REF!</definedName>
    <definedName name="URAIAN623">#REF!</definedName>
    <definedName name="URAIAN631" localSheetId="22">#REF!</definedName>
    <definedName name="URAIAN631">#REF!</definedName>
    <definedName name="URAIAN632" localSheetId="22">#REF!</definedName>
    <definedName name="URAIAN632">#REF!</definedName>
    <definedName name="URAIAN633" localSheetId="22">#REF!</definedName>
    <definedName name="URAIAN633">#REF!</definedName>
    <definedName name="URAIAN634" localSheetId="22">#REF!</definedName>
    <definedName name="URAIAN634">#REF!</definedName>
    <definedName name="URAIAN635" localSheetId="22">#REF!</definedName>
    <definedName name="URAIAN635">#REF!</definedName>
    <definedName name="URAIAN635A" localSheetId="22">#REF!</definedName>
    <definedName name="URAIAN635A">#REF!</definedName>
    <definedName name="URAIAN636" localSheetId="22">#REF!</definedName>
    <definedName name="URAIAN636">#REF!</definedName>
    <definedName name="URAIAN641L" localSheetId="22">#REF!</definedName>
    <definedName name="URAIAN641L">#REF!</definedName>
    <definedName name="URAIAN642" localSheetId="22">#REF!</definedName>
    <definedName name="URAIAN642">#REF!</definedName>
    <definedName name="URAIAN65" localSheetId="22">#REF!</definedName>
    <definedName name="URAIAN65">#REF!</definedName>
    <definedName name="URAIAN66PERATA" localSheetId="22">#REF!</definedName>
    <definedName name="URAIAN66PERATA">#REF!</definedName>
    <definedName name="URAIAN66PERMUKAAN" localSheetId="22">#REF!</definedName>
    <definedName name="URAIAN66PERMUKAAN">#REF!</definedName>
    <definedName name="URAIAN7101" localSheetId="22">#REF!</definedName>
    <definedName name="URAIAN7101">#REF!</definedName>
    <definedName name="URAIAN7102" localSheetId="22">#REF!</definedName>
    <definedName name="URAIAN7102">#REF!</definedName>
    <definedName name="URAIAN7103" localSheetId="22">#REF!</definedName>
    <definedName name="URAIAN7103">#REF!</definedName>
    <definedName name="URAIAN711" localSheetId="22">#REF!</definedName>
    <definedName name="URAIAN711">#REF!</definedName>
    <definedName name="URAIAN712" localSheetId="22">#REF!</definedName>
    <definedName name="URAIAN712">#REF!</definedName>
    <definedName name="URAIAN713" localSheetId="22">#REF!</definedName>
    <definedName name="URAIAN713">#REF!</definedName>
    <definedName name="URAIAN714" localSheetId="22">#REF!</definedName>
    <definedName name="URAIAN714">#REF!</definedName>
    <definedName name="URAIAN715" localSheetId="22">#REF!</definedName>
    <definedName name="URAIAN715">#REF!</definedName>
    <definedName name="URAIAN716" localSheetId="22">#REF!</definedName>
    <definedName name="URAIAN716">#REF!</definedName>
    <definedName name="URAIAN717" localSheetId="22">#REF!</definedName>
    <definedName name="URAIAN717">#REF!</definedName>
    <definedName name="URAIAN718" localSheetId="22">#REF!</definedName>
    <definedName name="URAIAN718">#REF!</definedName>
    <definedName name="URAIAN721" localSheetId="22">#REF!</definedName>
    <definedName name="URAIAN721">#REF!</definedName>
    <definedName name="URAIAN731" localSheetId="22">#REF!</definedName>
    <definedName name="URAIAN731">#REF!</definedName>
    <definedName name="URAIAN732" localSheetId="22">#REF!</definedName>
    <definedName name="URAIAN732">#REF!</definedName>
    <definedName name="URAIAN733" localSheetId="22">#REF!</definedName>
    <definedName name="URAIAN733">#REF!</definedName>
    <definedName name="URAIAN734" localSheetId="22">#REF!</definedName>
    <definedName name="URAIAN734">#REF!</definedName>
    <definedName name="URAIAN735" localSheetId="22">#REF!</definedName>
    <definedName name="URAIAN735">#REF!</definedName>
    <definedName name="URAIAN744" localSheetId="22">#REF!</definedName>
    <definedName name="URAIAN744">#REF!</definedName>
    <definedName name="URAIAN745" localSheetId="22">#REF!</definedName>
    <definedName name="URAIAN745">#REF!</definedName>
    <definedName name="URAIAN7610" localSheetId="22">#REF!</definedName>
    <definedName name="URAIAN7610">#REF!</definedName>
    <definedName name="URAIAN7612a" localSheetId="22">#REF!</definedName>
    <definedName name="URAIAN7612a">#REF!</definedName>
    <definedName name="URAIAN7612b" localSheetId="22">#REF!</definedName>
    <definedName name="URAIAN7612b">#REF!</definedName>
    <definedName name="URAIAN7612c" localSheetId="22">#REF!</definedName>
    <definedName name="URAIAN7612c">#REF!</definedName>
    <definedName name="URAIAN7613a" localSheetId="22">#REF!</definedName>
    <definedName name="URAIAN7613a">#REF!</definedName>
    <definedName name="URAIAN7613b" localSheetId="22">#REF!</definedName>
    <definedName name="URAIAN7613b">#REF!</definedName>
    <definedName name="URAIAN7613c" localSheetId="22">#REF!</definedName>
    <definedName name="URAIAN7613c">#REF!</definedName>
    <definedName name="URAIAN7614a" localSheetId="22">#REF!</definedName>
    <definedName name="URAIAN7614a">#REF!</definedName>
    <definedName name="URAIAN7614b" localSheetId="22">#REF!</definedName>
    <definedName name="URAIAN7614b">#REF!</definedName>
    <definedName name="URAIAN7614d" localSheetId="22">#REF!</definedName>
    <definedName name="URAIAN7614d">#REF!</definedName>
    <definedName name="URAIAN7614e" localSheetId="22">#REF!</definedName>
    <definedName name="URAIAN7614e">#REF!</definedName>
    <definedName name="URAIAN7618" localSheetId="22">#REF!</definedName>
    <definedName name="URAIAN7618">#REF!</definedName>
    <definedName name="URAIAN7619" localSheetId="22">#REF!</definedName>
    <definedName name="URAIAN7619">#REF!</definedName>
    <definedName name="URAIAN768" localSheetId="22">#REF!</definedName>
    <definedName name="URAIAN768">#REF!</definedName>
    <definedName name="URAIAN769" localSheetId="22">#REF!</definedName>
    <definedName name="URAIAN769">#REF!</definedName>
    <definedName name="URAIAN76x" localSheetId="22">#REF!</definedName>
    <definedName name="URAIAN76x">#REF!</definedName>
    <definedName name="URAIAN771a" localSheetId="22">#REF!</definedName>
    <definedName name="URAIAN771a">#REF!</definedName>
    <definedName name="URAIAN771b" localSheetId="22">#REF!</definedName>
    <definedName name="URAIAN771b">#REF!</definedName>
    <definedName name="URAIAN771c" localSheetId="22">#REF!</definedName>
    <definedName name="URAIAN771c">#REF!</definedName>
    <definedName name="URAIAN771d" localSheetId="22">#REF!</definedName>
    <definedName name="URAIAN771d">#REF!</definedName>
    <definedName name="URAIAN772a" localSheetId="22">#REF!</definedName>
    <definedName name="URAIAN772a">#REF!</definedName>
    <definedName name="URAIAN772b" localSheetId="22">#REF!</definedName>
    <definedName name="URAIAN772b">#REF!</definedName>
    <definedName name="URAIAN772c" localSheetId="22">#REF!</definedName>
    <definedName name="URAIAN772c">#REF!</definedName>
    <definedName name="URAIAN772d" localSheetId="22">#REF!</definedName>
    <definedName name="URAIAN772d">#REF!</definedName>
    <definedName name="URAIAN79manual" localSheetId="22">#REF!</definedName>
    <definedName name="URAIAN79manual">#REF!</definedName>
    <definedName name="URAIAN79mekanis" localSheetId="22">#REF!</definedName>
    <definedName name="URAIAN79mekanis">#REF!</definedName>
    <definedName name="URAIAN811" localSheetId="22">#REF!</definedName>
    <definedName name="URAIAN811">#REF!</definedName>
    <definedName name="URAIAN812" localSheetId="22">#REF!</definedName>
    <definedName name="URAIAN812">#REF!</definedName>
    <definedName name="URAIAN813" localSheetId="22">#REF!</definedName>
    <definedName name="URAIAN813">#REF!</definedName>
    <definedName name="URAIAN814" localSheetId="22">#REF!</definedName>
    <definedName name="URAIAN814">#REF!</definedName>
    <definedName name="URAIAN815" localSheetId="22">#REF!</definedName>
    <definedName name="URAIAN815">#REF!</definedName>
    <definedName name="URAIAN817" localSheetId="22">#REF!</definedName>
    <definedName name="URAIAN817">#REF!</definedName>
    <definedName name="URAIAN818" localSheetId="22">#REF!</definedName>
    <definedName name="URAIAN818">#REF!</definedName>
    <definedName name="URAIAN819" localSheetId="22">#REF!</definedName>
    <definedName name="URAIAN819">#REF!</definedName>
    <definedName name="URAIAN82" localSheetId="22">#REF!</definedName>
    <definedName name="URAIAN82">#REF!</definedName>
    <definedName name="Uraian841" localSheetId="22">#REF!</definedName>
    <definedName name="Uraian841">#REF!</definedName>
    <definedName name="Uraian8410" localSheetId="22">#REF!</definedName>
    <definedName name="Uraian8410">#REF!</definedName>
    <definedName name="Uraian842" localSheetId="22">#REF!</definedName>
    <definedName name="Uraian842">#REF!</definedName>
    <definedName name="Uraian844" localSheetId="22">#REF!</definedName>
    <definedName name="Uraian844">#REF!</definedName>
    <definedName name="Uraian845" localSheetId="22">#REF!</definedName>
    <definedName name="Uraian845">#REF!</definedName>
    <definedName name="Uraian846" localSheetId="22">#REF!</definedName>
    <definedName name="Uraian846">#REF!</definedName>
    <definedName name="Uraian847" localSheetId="22">#REF!</definedName>
    <definedName name="Uraian847">#REF!</definedName>
    <definedName name="URAIANGEOTEKSTIL" localSheetId="22">#REF!</definedName>
    <definedName name="URAIANGEOTEKSTIL">#REF!</definedName>
    <definedName name="URINOIR_KERAMIK">'[16]Hrg Bahan'!$N$180</definedName>
    <definedName name="URINOIR_TRASO">'[16]Hrg Bahan'!$N$181</definedName>
    <definedName name="URUGAN_TANAH">[16]Analisa!#REF!</definedName>
    <definedName name="UTAIAN7614c" localSheetId="22">#REF!</definedName>
    <definedName name="UTAIAN7614c">#REF!</definedName>
    <definedName name="v">[14]RAB!#REF!</definedName>
    <definedName name="VEER_BAJA">'[16]Hrg Bahan'!$N$108</definedName>
    <definedName name="VERNIS">'[16]Hrg Bahan'!#REF!</definedName>
    <definedName name="vi">[41]RAB!#REF!</definedName>
    <definedName name="VIBROROLLER" localSheetId="22">#REF!</definedName>
    <definedName name="VIBROROLLER">#REF!</definedName>
    <definedName name="VITTING">'[16]Hrg Bahan'!#REF!</definedName>
    <definedName name="voeg" localSheetId="22">#REF!</definedName>
    <definedName name="voeg">#REF!</definedName>
    <definedName name="WALL_PAPER">'[16]Hrg Bahan'!#REF!</definedName>
    <definedName name="WARNA_20.20">[16]Analisa!#REF!</definedName>
    <definedName name="WASHTAFEL_KIA">'[16]Hrg Bahan'!#REF!</definedName>
    <definedName name="WASHTAFEL_SET">'[16]Hrg Bahan'!#REF!</definedName>
    <definedName name="WASHTAFEL_TOTO">'[16]Hrg Bahan'!#REF!</definedName>
    <definedName name="WATER_METER">'[16]Hrg Bahan'!#REF!</definedName>
    <definedName name="WATERPUMP" localSheetId="22">#REF!</definedName>
    <definedName name="WATERPUMP">#REF!</definedName>
    <definedName name="WATERTANKER" localSheetId="22">#REF!</definedName>
    <definedName name="WATERTANKER">#REF!</definedName>
    <definedName name="WHEELLOADER" localSheetId="22">#REF!</definedName>
    <definedName name="WHEELLOADER">#REF!</definedName>
    <definedName name="wrn.Full._.Report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W">[42]Sheet1!#REF!</definedName>
    <definedName name="Z" localSheetId="22">#REF!</definedName>
    <definedName name="Z">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165" l="1"/>
  <c r="O71" i="165"/>
  <c r="N71" i="165"/>
  <c r="M71" i="165"/>
  <c r="L71" i="165"/>
  <c r="I71" i="165"/>
  <c r="O70" i="165"/>
  <c r="N70" i="165"/>
  <c r="M70" i="165"/>
  <c r="L70" i="165"/>
  <c r="I70" i="165"/>
  <c r="F70" i="165"/>
  <c r="O69" i="165"/>
  <c r="N69" i="165"/>
  <c r="M69" i="165"/>
  <c r="L69" i="165"/>
  <c r="I69" i="165"/>
  <c r="F69" i="165"/>
  <c r="O68" i="165"/>
  <c r="N68" i="165"/>
  <c r="M68" i="165"/>
  <c r="L68" i="165"/>
  <c r="I68" i="165"/>
  <c r="F68" i="165"/>
  <c r="O67" i="165"/>
  <c r="N67" i="165"/>
  <c r="M67" i="165"/>
  <c r="L67" i="165"/>
  <c r="I67" i="165"/>
  <c r="F67" i="165"/>
  <c r="O66" i="165"/>
  <c r="N66" i="165"/>
  <c r="M66" i="165"/>
  <c r="L66" i="165"/>
  <c r="I66" i="165"/>
  <c r="F66" i="165"/>
  <c r="O65" i="165"/>
  <c r="N65" i="165"/>
  <c r="M65" i="165"/>
  <c r="L65" i="165"/>
  <c r="I65" i="165"/>
  <c r="F65" i="165"/>
  <c r="O64" i="165"/>
  <c r="N64" i="165"/>
  <c r="M64" i="165"/>
  <c r="L64" i="165"/>
  <c r="I64" i="165"/>
  <c r="F64" i="165"/>
  <c r="O63" i="165"/>
  <c r="N63" i="165"/>
  <c r="M63" i="165"/>
  <c r="L63" i="165"/>
  <c r="I63" i="165"/>
  <c r="F63" i="165"/>
  <c r="O62" i="165"/>
  <c r="N62" i="165"/>
  <c r="M62" i="165"/>
  <c r="L62" i="165"/>
  <c r="I62" i="165"/>
  <c r="F62" i="165"/>
  <c r="O61" i="165"/>
  <c r="N61" i="165"/>
  <c r="M61" i="165"/>
  <c r="L61" i="165"/>
  <c r="I61" i="165"/>
  <c r="F61" i="165"/>
  <c r="O60" i="165"/>
  <c r="N60" i="165"/>
  <c r="M60" i="165"/>
  <c r="L60" i="165"/>
  <c r="I60" i="165"/>
  <c r="F60" i="165"/>
  <c r="O59" i="165"/>
  <c r="N59" i="165"/>
  <c r="M59" i="165"/>
  <c r="L59" i="165"/>
  <c r="I59" i="165"/>
  <c r="F59" i="165"/>
  <c r="O58" i="165"/>
  <c r="N58" i="165"/>
  <c r="M58" i="165"/>
  <c r="L58" i="165"/>
  <c r="I58" i="165"/>
  <c r="F58" i="165"/>
  <c r="O57" i="165"/>
  <c r="N57" i="165"/>
  <c r="M57" i="165"/>
  <c r="L57" i="165"/>
  <c r="I57" i="165"/>
  <c r="F57" i="165"/>
  <c r="O56" i="165"/>
  <c r="N56" i="165"/>
  <c r="M56" i="165"/>
  <c r="L56" i="165"/>
  <c r="I56" i="165"/>
  <c r="F56" i="165"/>
  <c r="O55" i="165"/>
  <c r="N55" i="165"/>
  <c r="M55" i="165"/>
  <c r="L55" i="165"/>
  <c r="I55" i="165"/>
  <c r="F55" i="165"/>
  <c r="O54" i="165"/>
  <c r="N54" i="165"/>
  <c r="M54" i="165"/>
  <c r="L54" i="165"/>
  <c r="I54" i="165"/>
  <c r="F54" i="165"/>
  <c r="O53" i="165"/>
  <c r="N53" i="165"/>
  <c r="M53" i="165"/>
  <c r="L53" i="165"/>
  <c r="I53" i="165"/>
  <c r="F53" i="165"/>
  <c r="O52" i="165"/>
  <c r="N52" i="165"/>
  <c r="M52" i="165"/>
  <c r="L52" i="165"/>
  <c r="I52" i="165"/>
  <c r="F52" i="165"/>
  <c r="O51" i="165"/>
  <c r="N51" i="165"/>
  <c r="M51" i="165"/>
  <c r="L51" i="165"/>
  <c r="I51" i="165"/>
  <c r="F51" i="165"/>
  <c r="O50" i="165"/>
  <c r="N50" i="165"/>
  <c r="M50" i="165"/>
  <c r="L50" i="165"/>
  <c r="I50" i="165"/>
  <c r="F50" i="165"/>
  <c r="O49" i="165"/>
  <c r="N49" i="165"/>
  <c r="M49" i="165"/>
  <c r="L49" i="165"/>
  <c r="I49" i="165"/>
  <c r="F49" i="165"/>
  <c r="O48" i="165"/>
  <c r="N48" i="165"/>
  <c r="M48" i="165"/>
  <c r="L48" i="165"/>
  <c r="I48" i="165"/>
  <c r="F48" i="165"/>
  <c r="O47" i="165"/>
  <c r="N47" i="165"/>
  <c r="M47" i="165"/>
  <c r="L47" i="165"/>
  <c r="I47" i="165"/>
  <c r="F47" i="165"/>
  <c r="O46" i="165"/>
  <c r="N46" i="165"/>
  <c r="M46" i="165"/>
  <c r="L46" i="165"/>
  <c r="I46" i="165"/>
  <c r="F46" i="165"/>
  <c r="O45" i="165"/>
  <c r="N45" i="165"/>
  <c r="M45" i="165"/>
  <c r="L45" i="165"/>
  <c r="I45" i="165"/>
  <c r="F45" i="165"/>
  <c r="O44" i="165"/>
  <c r="N44" i="165"/>
  <c r="M44" i="165"/>
  <c r="L44" i="165"/>
  <c r="I44" i="165"/>
  <c r="F44" i="165"/>
  <c r="O43" i="165"/>
  <c r="N43" i="165"/>
  <c r="M43" i="165"/>
  <c r="L43" i="165"/>
  <c r="I43" i="165"/>
  <c r="F43" i="165"/>
  <c r="O42" i="165"/>
  <c r="N42" i="165"/>
  <c r="M42" i="165"/>
  <c r="L42" i="165"/>
  <c r="I42" i="165"/>
  <c r="F42" i="165"/>
  <c r="O41" i="165"/>
  <c r="N41" i="165"/>
  <c r="M41" i="165"/>
  <c r="L41" i="165"/>
  <c r="I41" i="165"/>
  <c r="F41" i="165"/>
  <c r="O40" i="165"/>
  <c r="N40" i="165"/>
  <c r="M40" i="165"/>
  <c r="L40" i="165"/>
  <c r="I40" i="165"/>
  <c r="F40" i="165"/>
  <c r="O39" i="165"/>
  <c r="N39" i="165"/>
  <c r="M39" i="165"/>
  <c r="L39" i="165"/>
  <c r="I39" i="165"/>
  <c r="F39" i="165"/>
  <c r="O38" i="165"/>
  <c r="N38" i="165"/>
  <c r="M38" i="165"/>
  <c r="L38" i="165"/>
  <c r="I38" i="165"/>
  <c r="F38" i="165"/>
  <c r="O37" i="165"/>
  <c r="N37" i="165"/>
  <c r="M37" i="165"/>
  <c r="L37" i="165"/>
  <c r="I37" i="165"/>
  <c r="F37" i="165"/>
  <c r="O36" i="165"/>
  <c r="N36" i="165"/>
  <c r="M36" i="165"/>
  <c r="L36" i="165"/>
  <c r="I36" i="165"/>
  <c r="F36" i="165"/>
  <c r="O35" i="165"/>
  <c r="N35" i="165"/>
  <c r="M35" i="165"/>
  <c r="L35" i="165"/>
  <c r="I35" i="165"/>
  <c r="F35" i="165"/>
  <c r="O34" i="165"/>
  <c r="N34" i="165"/>
  <c r="M34" i="165"/>
  <c r="L34" i="165"/>
  <c r="I34" i="165"/>
  <c r="F34" i="165"/>
  <c r="O33" i="165"/>
  <c r="N33" i="165"/>
  <c r="M33" i="165"/>
  <c r="L33" i="165"/>
  <c r="I33" i="165"/>
  <c r="F33" i="165"/>
  <c r="O32" i="165"/>
  <c r="N32" i="165"/>
  <c r="M32" i="165"/>
  <c r="L32" i="165"/>
  <c r="I32" i="165"/>
  <c r="F32" i="165"/>
  <c r="O31" i="165"/>
  <c r="N31" i="165"/>
  <c r="M31" i="165"/>
  <c r="L31" i="165"/>
  <c r="I31" i="165"/>
  <c r="F31" i="165"/>
  <c r="O30" i="165"/>
  <c r="N30" i="165"/>
  <c r="M30" i="165"/>
  <c r="L30" i="165"/>
  <c r="I30" i="165"/>
  <c r="F30" i="165"/>
  <c r="O29" i="165"/>
  <c r="N29" i="165"/>
  <c r="M29" i="165"/>
  <c r="L29" i="165"/>
  <c r="I29" i="165"/>
  <c r="F29" i="165"/>
  <c r="O28" i="165"/>
  <c r="N28" i="165"/>
  <c r="M28" i="165"/>
  <c r="L28" i="165"/>
  <c r="I28" i="165"/>
  <c r="F28" i="165"/>
  <c r="O27" i="165"/>
  <c r="N27" i="165"/>
  <c r="M27" i="165"/>
  <c r="L27" i="165"/>
  <c r="I27" i="165"/>
  <c r="F27" i="165"/>
  <c r="O26" i="165"/>
  <c r="N26" i="165"/>
  <c r="M26" i="165"/>
  <c r="L26" i="165"/>
  <c r="I26" i="165"/>
  <c r="F26" i="165"/>
  <c r="O25" i="165"/>
  <c r="N25" i="165"/>
  <c r="M25" i="165"/>
  <c r="L25" i="165"/>
  <c r="I25" i="165"/>
  <c r="F25" i="165"/>
  <c r="O24" i="165"/>
  <c r="N24" i="165"/>
  <c r="M24" i="165"/>
  <c r="L24" i="165"/>
  <c r="I24" i="165"/>
  <c r="F24" i="165"/>
  <c r="O23" i="165"/>
  <c r="N23" i="165"/>
  <c r="M23" i="165"/>
  <c r="L23" i="165"/>
  <c r="I23" i="165"/>
  <c r="F23" i="165"/>
  <c r="O22" i="165"/>
  <c r="N22" i="165"/>
  <c r="M22" i="165"/>
  <c r="L22" i="165"/>
  <c r="I22" i="165"/>
  <c r="F22" i="165"/>
  <c r="O21" i="165"/>
  <c r="N21" i="165"/>
  <c r="M21" i="165"/>
  <c r="L21" i="165"/>
  <c r="I21" i="165"/>
  <c r="F21" i="165"/>
  <c r="O20" i="165"/>
  <c r="N20" i="165"/>
  <c r="M20" i="165"/>
  <c r="L20" i="165"/>
  <c r="I20" i="165"/>
  <c r="F20" i="165"/>
  <c r="O19" i="165"/>
  <c r="N19" i="165"/>
  <c r="M19" i="165"/>
  <c r="L19" i="165"/>
  <c r="I19" i="165"/>
  <c r="F19" i="165"/>
  <c r="O18" i="165"/>
  <c r="N18" i="165"/>
  <c r="M18" i="165"/>
  <c r="L18" i="165"/>
  <c r="I18" i="165"/>
  <c r="F18" i="165"/>
  <c r="O17" i="165"/>
  <c r="N17" i="165"/>
  <c r="M17" i="165"/>
  <c r="L17" i="165"/>
  <c r="I17" i="165"/>
  <c r="F17" i="165"/>
  <c r="O16" i="165"/>
  <c r="N16" i="165"/>
  <c r="M16" i="165"/>
  <c r="L16" i="165"/>
  <c r="I16" i="165"/>
  <c r="F16" i="165"/>
  <c r="O15" i="165"/>
  <c r="N15" i="165"/>
  <c r="M15" i="165"/>
  <c r="L15" i="165"/>
  <c r="I15" i="165"/>
  <c r="F15" i="165"/>
  <c r="O14" i="165"/>
  <c r="N14" i="165"/>
  <c r="M14" i="165"/>
  <c r="L14" i="165"/>
  <c r="I14" i="165"/>
  <c r="F14" i="165"/>
  <c r="O13" i="165"/>
  <c r="N13" i="165"/>
  <c r="M13" i="165"/>
  <c r="L13" i="165"/>
  <c r="I13" i="165"/>
  <c r="F13" i="165"/>
  <c r="O12" i="165"/>
  <c r="N12" i="165"/>
  <c r="M12" i="165"/>
  <c r="L12" i="165"/>
  <c r="I12" i="165"/>
  <c r="F12" i="165"/>
  <c r="O11" i="165"/>
  <c r="N11" i="165"/>
  <c r="M11" i="165"/>
  <c r="L11" i="165"/>
  <c r="I11" i="165"/>
  <c r="F11" i="165"/>
  <c r="O10" i="165"/>
  <c r="N10" i="165"/>
  <c r="M10" i="165"/>
  <c r="L10" i="165"/>
  <c r="I10" i="165"/>
  <c r="F10" i="165"/>
  <c r="O9" i="165"/>
  <c r="N9" i="165"/>
  <c r="M9" i="165"/>
  <c r="L9" i="165"/>
  <c r="I9" i="165"/>
  <c r="F9" i="165"/>
  <c r="O8" i="165"/>
  <c r="N8" i="165"/>
  <c r="M8" i="165"/>
  <c r="L8" i="165"/>
  <c r="I8" i="165"/>
  <c r="F8" i="165"/>
  <c r="O7" i="165"/>
  <c r="N7" i="165"/>
  <c r="M7" i="165"/>
  <c r="L7" i="165"/>
  <c r="I7" i="165"/>
  <c r="F7" i="165"/>
  <c r="O6" i="165"/>
  <c r="N6" i="165"/>
  <c r="M6" i="165"/>
  <c r="L6" i="165"/>
  <c r="I6" i="165"/>
  <c r="F6" i="165"/>
  <c r="O5" i="165"/>
  <c r="N5" i="165"/>
  <c r="M5" i="165"/>
  <c r="L5" i="165"/>
  <c r="I5" i="165"/>
  <c r="F5" i="165"/>
  <c r="O4" i="165"/>
  <c r="N4" i="165"/>
  <c r="M4" i="165"/>
  <c r="L4" i="165"/>
  <c r="I4" i="165"/>
  <c r="F4" i="165"/>
  <c r="I21" i="163"/>
  <c r="H21" i="163"/>
  <c r="F21" i="163"/>
  <c r="D21" i="163"/>
  <c r="I20" i="163"/>
  <c r="H20" i="163"/>
  <c r="F20" i="163"/>
  <c r="I19" i="163"/>
  <c r="H19" i="163"/>
  <c r="F19" i="163"/>
  <c r="I18" i="163"/>
  <c r="H18" i="163"/>
  <c r="F18" i="163"/>
  <c r="I17" i="163"/>
  <c r="H17" i="163"/>
  <c r="F17" i="163"/>
  <c r="I16" i="163"/>
  <c r="H16" i="163"/>
  <c r="F16" i="163"/>
  <c r="I15" i="163"/>
  <c r="H15" i="163"/>
  <c r="F15" i="163"/>
  <c r="I14" i="163"/>
  <c r="H14" i="163"/>
  <c r="F14" i="163"/>
  <c r="I13" i="163"/>
  <c r="H13" i="163"/>
  <c r="F13" i="163"/>
  <c r="I12" i="163"/>
  <c r="F12" i="163"/>
  <c r="I11" i="163"/>
  <c r="H11" i="163"/>
  <c r="F11" i="163"/>
  <c r="I10" i="163"/>
  <c r="H10" i="163"/>
  <c r="F10" i="163"/>
  <c r="I9" i="163"/>
  <c r="H9" i="163"/>
  <c r="F9" i="163"/>
  <c r="I8" i="163"/>
  <c r="H8" i="163"/>
  <c r="F8" i="163"/>
  <c r="L7" i="163"/>
  <c r="K7" i="163"/>
  <c r="J7" i="163"/>
  <c r="I7" i="163"/>
  <c r="H7" i="163"/>
  <c r="F7" i="163"/>
  <c r="C24" i="162"/>
  <c r="C23" i="162"/>
  <c r="K19" i="162"/>
  <c r="I19" i="162"/>
  <c r="H19" i="162"/>
  <c r="F19" i="162"/>
  <c r="D19" i="162"/>
  <c r="I18" i="162"/>
  <c r="F18" i="162"/>
  <c r="I17" i="162"/>
  <c r="F17" i="162"/>
  <c r="I16" i="162"/>
  <c r="F16" i="162"/>
  <c r="I15" i="162"/>
  <c r="F15" i="162"/>
  <c r="I14" i="162"/>
  <c r="F14" i="162"/>
  <c r="I13" i="162"/>
  <c r="F13" i="162"/>
  <c r="I12" i="162"/>
  <c r="F12" i="162"/>
  <c r="I11" i="162"/>
  <c r="F11" i="162"/>
  <c r="I10" i="162"/>
  <c r="F10" i="162"/>
  <c r="I9" i="162"/>
  <c r="F9" i="162"/>
  <c r="I8" i="162"/>
  <c r="F8" i="162"/>
  <c r="L7" i="162"/>
  <c r="K7" i="162"/>
  <c r="J7" i="162"/>
  <c r="I7" i="162"/>
  <c r="F7" i="162"/>
  <c r="C23" i="160"/>
  <c r="C22" i="160"/>
  <c r="C21" i="160"/>
  <c r="F20" i="160"/>
  <c r="C20" i="160"/>
  <c r="K18" i="160"/>
  <c r="I18" i="160"/>
  <c r="H18" i="160"/>
  <c r="F18" i="160"/>
  <c r="D18" i="160"/>
  <c r="I17" i="160"/>
  <c r="F17" i="160"/>
  <c r="I16" i="160"/>
  <c r="F16" i="160"/>
  <c r="I15" i="160"/>
  <c r="F15" i="160"/>
  <c r="I14" i="160"/>
  <c r="F14" i="160"/>
  <c r="I13" i="160"/>
  <c r="F13" i="160"/>
  <c r="I12" i="160"/>
  <c r="F12" i="160"/>
  <c r="I11" i="160"/>
  <c r="F11" i="160"/>
  <c r="I10" i="160"/>
  <c r="F10" i="160"/>
  <c r="I9" i="160"/>
  <c r="F9" i="160"/>
  <c r="I8" i="160"/>
  <c r="F8" i="160"/>
  <c r="L7" i="160"/>
  <c r="K7" i="160"/>
  <c r="J7" i="160"/>
  <c r="I7" i="160"/>
  <c r="F7" i="160"/>
  <c r="I37" i="161"/>
  <c r="I35" i="161"/>
  <c r="K34" i="161"/>
  <c r="I34" i="161"/>
  <c r="F34" i="161"/>
  <c r="I33" i="161"/>
  <c r="H33" i="161"/>
  <c r="F33" i="161"/>
  <c r="D33" i="161"/>
  <c r="I32" i="161"/>
  <c r="F32" i="161"/>
  <c r="I31" i="161"/>
  <c r="F31" i="161"/>
  <c r="I30" i="161"/>
  <c r="F30" i="161"/>
  <c r="I29" i="161"/>
  <c r="I28" i="161"/>
  <c r="F28" i="161"/>
  <c r="I27" i="161"/>
  <c r="F27" i="161"/>
  <c r="I26" i="161"/>
  <c r="F26" i="161"/>
  <c r="I25" i="161"/>
  <c r="F25" i="161"/>
  <c r="I24" i="161"/>
  <c r="F24" i="161"/>
  <c r="I23" i="161"/>
  <c r="F23" i="161"/>
  <c r="I22" i="161"/>
  <c r="F22" i="161"/>
  <c r="I21" i="161"/>
  <c r="F21" i="161"/>
  <c r="I20" i="161"/>
  <c r="F20" i="161"/>
  <c r="I19" i="161"/>
  <c r="F19" i="161"/>
  <c r="I18" i="161"/>
  <c r="F18" i="161"/>
  <c r="I17" i="161"/>
  <c r="F17" i="161"/>
  <c r="I16" i="161"/>
  <c r="F16" i="161"/>
  <c r="I15" i="161"/>
  <c r="F15" i="161"/>
  <c r="I14" i="161"/>
  <c r="F14" i="161"/>
  <c r="I13" i="161"/>
  <c r="F13" i="161"/>
  <c r="I12" i="161"/>
  <c r="F12" i="161"/>
  <c r="I11" i="161"/>
  <c r="F11" i="161"/>
  <c r="I10" i="161"/>
  <c r="F10" i="161"/>
  <c r="I9" i="161"/>
  <c r="F9" i="161"/>
  <c r="I8" i="161"/>
  <c r="F8" i="161"/>
  <c r="L7" i="161"/>
  <c r="K7" i="161"/>
  <c r="J7" i="161"/>
  <c r="I7" i="161"/>
  <c r="F7" i="161"/>
  <c r="I36" i="159"/>
  <c r="K35" i="159"/>
  <c r="J35" i="159"/>
  <c r="I35" i="159"/>
  <c r="F35" i="159"/>
  <c r="I34" i="159"/>
  <c r="F34" i="159"/>
  <c r="D34" i="159"/>
  <c r="I33" i="159"/>
  <c r="F33" i="159"/>
  <c r="I32" i="159"/>
  <c r="F32" i="159"/>
  <c r="I31" i="159"/>
  <c r="F31" i="159"/>
  <c r="I30" i="159"/>
  <c r="F30" i="159"/>
  <c r="I29" i="159"/>
  <c r="F29" i="159"/>
  <c r="I28" i="159"/>
  <c r="F28" i="159"/>
  <c r="I27" i="159"/>
  <c r="F27" i="159"/>
  <c r="I26" i="159"/>
  <c r="F26" i="159"/>
  <c r="I25" i="159"/>
  <c r="F25" i="159"/>
  <c r="I24" i="159"/>
  <c r="F24" i="159"/>
  <c r="I23" i="159"/>
  <c r="F23" i="159"/>
  <c r="I22" i="159"/>
  <c r="F22" i="159"/>
  <c r="I21" i="159"/>
  <c r="F21" i="159"/>
  <c r="I20" i="159"/>
  <c r="F20" i="159"/>
  <c r="I19" i="159"/>
  <c r="F19" i="159"/>
  <c r="I18" i="159"/>
  <c r="F18" i="159"/>
  <c r="I17" i="159"/>
  <c r="F17" i="159"/>
  <c r="I16" i="159"/>
  <c r="F16" i="159"/>
  <c r="I15" i="159"/>
  <c r="F15" i="159"/>
  <c r="I14" i="159"/>
  <c r="F14" i="159"/>
  <c r="I13" i="159"/>
  <c r="F13" i="159"/>
  <c r="I12" i="159"/>
  <c r="F12" i="159"/>
  <c r="I11" i="159"/>
  <c r="F11" i="159"/>
  <c r="I10" i="159"/>
  <c r="F10" i="159"/>
  <c r="I9" i="159"/>
  <c r="F9" i="159"/>
  <c r="I8" i="159"/>
  <c r="F8" i="159"/>
  <c r="I7" i="159"/>
  <c r="F7" i="159"/>
  <c r="I16" i="152"/>
  <c r="F16" i="152"/>
  <c r="I15" i="152"/>
  <c r="F15" i="152"/>
  <c r="I14" i="152"/>
  <c r="F14" i="152"/>
  <c r="I13" i="152"/>
  <c r="F13" i="152"/>
  <c r="I12" i="152"/>
  <c r="F12" i="152"/>
  <c r="I11" i="152"/>
  <c r="F11" i="152"/>
  <c r="I10" i="152"/>
  <c r="F10" i="152"/>
  <c r="I9" i="152"/>
  <c r="F9" i="152"/>
  <c r="L8" i="152"/>
  <c r="K8" i="152"/>
  <c r="J8" i="152"/>
  <c r="I8" i="152"/>
  <c r="F8" i="152"/>
  <c r="E13" i="158"/>
  <c r="E11" i="157"/>
  <c r="F13" i="155"/>
  <c r="F12" i="155"/>
  <c r="F11" i="155"/>
  <c r="F10" i="155"/>
  <c r="F9" i="155"/>
  <c r="F8" i="155"/>
  <c r="F18" i="154"/>
  <c r="F17" i="154"/>
  <c r="N16" i="154"/>
  <c r="M16" i="154"/>
  <c r="F16" i="154"/>
  <c r="F15" i="154"/>
  <c r="F14" i="154"/>
  <c r="F13" i="154"/>
  <c r="F12" i="154"/>
  <c r="F11" i="154"/>
  <c r="M10" i="154"/>
  <c r="F10" i="154"/>
  <c r="M9" i="154"/>
  <c r="F9" i="154"/>
  <c r="M8" i="154"/>
  <c r="F8" i="154"/>
  <c r="N7" i="154"/>
  <c r="F7" i="154"/>
  <c r="C32" i="146"/>
  <c r="J11" i="146"/>
  <c r="B11" i="146"/>
  <c r="C8" i="146"/>
  <c r="D8" i="146" s="1"/>
  <c r="C7" i="146"/>
  <c r="D7" i="146" s="1"/>
  <c r="A7" i="146"/>
  <c r="I6" i="146"/>
  <c r="H6" i="146"/>
  <c r="C6" i="146"/>
  <c r="C11" i="146" s="1"/>
  <c r="M17" i="151"/>
  <c r="L17" i="151"/>
  <c r="K17" i="151"/>
  <c r="J17" i="151"/>
  <c r="I17" i="151"/>
  <c r="H17" i="151"/>
  <c r="G17" i="151"/>
  <c r="F17" i="151"/>
  <c r="E17" i="151"/>
  <c r="D17" i="151"/>
  <c r="M8" i="151"/>
  <c r="L8" i="151"/>
  <c r="K8" i="151"/>
  <c r="J8" i="151"/>
  <c r="I8" i="151"/>
  <c r="F8" i="151"/>
  <c r="I20" i="144"/>
  <c r="I19" i="144"/>
  <c r="H19" i="144"/>
  <c r="F19" i="144"/>
  <c r="I7" i="144"/>
  <c r="H7" i="144"/>
  <c r="I6" i="144"/>
  <c r="H6" i="144"/>
  <c r="F6" i="144"/>
  <c r="G69" i="147"/>
  <c r="P68" i="147"/>
  <c r="O68" i="147"/>
  <c r="N68" i="147"/>
  <c r="M68" i="147"/>
  <c r="K68" i="147"/>
  <c r="I68" i="147"/>
  <c r="G68" i="147"/>
  <c r="P67" i="147"/>
  <c r="O67" i="147"/>
  <c r="N67" i="147"/>
  <c r="M67" i="147"/>
  <c r="K67" i="147"/>
  <c r="I67" i="147"/>
  <c r="G67" i="147"/>
  <c r="S58" i="147"/>
  <c r="O58" i="147"/>
  <c r="S57" i="147"/>
  <c r="O57" i="147"/>
  <c r="U55" i="147"/>
  <c r="T55" i="147"/>
  <c r="S55" i="147"/>
  <c r="R55" i="147"/>
  <c r="L55" i="147"/>
  <c r="J55" i="147"/>
  <c r="P54" i="147"/>
  <c r="O54" i="147"/>
  <c r="N54" i="147"/>
  <c r="M54" i="147"/>
  <c r="L54" i="147"/>
  <c r="K54" i="147"/>
  <c r="J54" i="147"/>
  <c r="I54" i="147"/>
  <c r="H54" i="147"/>
  <c r="G54" i="147"/>
  <c r="G53" i="147"/>
  <c r="P52" i="147"/>
  <c r="O52" i="147"/>
  <c r="N52" i="147"/>
  <c r="M52" i="147"/>
  <c r="I52" i="147"/>
  <c r="G52" i="147"/>
  <c r="P51" i="147"/>
  <c r="O51" i="147"/>
  <c r="N51" i="147"/>
  <c r="M51" i="147"/>
  <c r="I51" i="147"/>
  <c r="G51" i="147"/>
  <c r="P50" i="147"/>
  <c r="O50" i="147"/>
  <c r="N50" i="147"/>
  <c r="M50" i="147"/>
  <c r="I50" i="147"/>
  <c r="G50" i="147"/>
  <c r="P49" i="147"/>
  <c r="O49" i="147"/>
  <c r="N49" i="147"/>
  <c r="M49" i="147"/>
  <c r="I49" i="147"/>
  <c r="G49" i="147"/>
  <c r="P48" i="147"/>
  <c r="O48" i="147"/>
  <c r="N48" i="147"/>
  <c r="M48" i="147"/>
  <c r="I48" i="147"/>
  <c r="G48" i="147"/>
  <c r="P47" i="147"/>
  <c r="O47" i="147"/>
  <c r="N47" i="147"/>
  <c r="M47" i="147"/>
  <c r="I47" i="147"/>
  <c r="G47" i="147"/>
  <c r="P46" i="147"/>
  <c r="O46" i="147"/>
  <c r="N46" i="147"/>
  <c r="M46" i="147"/>
  <c r="I46" i="147"/>
  <c r="G46" i="147"/>
  <c r="P45" i="147"/>
  <c r="O45" i="147"/>
  <c r="N45" i="147"/>
  <c r="M45" i="147"/>
  <c r="K45" i="147"/>
  <c r="I45" i="147"/>
  <c r="G45" i="147"/>
  <c r="P44" i="147"/>
  <c r="O44" i="147"/>
  <c r="N44" i="147"/>
  <c r="M44" i="147"/>
  <c r="K44" i="147"/>
  <c r="I44" i="147"/>
  <c r="G44" i="147"/>
  <c r="P43" i="147"/>
  <c r="O43" i="147"/>
  <c r="N43" i="147"/>
  <c r="M43" i="147"/>
  <c r="K43" i="147"/>
  <c r="I43" i="147"/>
  <c r="G43" i="147"/>
  <c r="C43" i="147"/>
  <c r="P42" i="147"/>
  <c r="O42" i="147"/>
  <c r="N42" i="147"/>
  <c r="M42" i="147"/>
  <c r="K42" i="147"/>
  <c r="I42" i="147"/>
  <c r="G42" i="147"/>
  <c r="C42" i="147"/>
  <c r="P41" i="147"/>
  <c r="O41" i="147"/>
  <c r="N41" i="147"/>
  <c r="M41" i="147"/>
  <c r="K41" i="147"/>
  <c r="I41" i="147"/>
  <c r="G41" i="147"/>
  <c r="P40" i="147"/>
  <c r="O40" i="147"/>
  <c r="N40" i="147"/>
  <c r="M40" i="147"/>
  <c r="K40" i="147"/>
  <c r="I40" i="147"/>
  <c r="G40" i="147"/>
  <c r="P39" i="147"/>
  <c r="O39" i="147"/>
  <c r="N39" i="147"/>
  <c r="M39" i="147"/>
  <c r="K39" i="147"/>
  <c r="I39" i="147"/>
  <c r="G39" i="147"/>
  <c r="P38" i="147"/>
  <c r="O38" i="147"/>
  <c r="N38" i="147"/>
  <c r="M38" i="147"/>
  <c r="K38" i="147"/>
  <c r="I38" i="147"/>
  <c r="G38" i="147"/>
  <c r="P37" i="147"/>
  <c r="O37" i="147"/>
  <c r="N37" i="147"/>
  <c r="M37" i="147"/>
  <c r="K37" i="147"/>
  <c r="I37" i="147"/>
  <c r="G37" i="147"/>
  <c r="P36" i="147"/>
  <c r="O36" i="147"/>
  <c r="N36" i="147"/>
  <c r="M36" i="147"/>
  <c r="K36" i="147"/>
  <c r="I36" i="147"/>
  <c r="G36" i="147"/>
  <c r="P35" i="147"/>
  <c r="O35" i="147"/>
  <c r="N35" i="147"/>
  <c r="M35" i="147"/>
  <c r="K35" i="147"/>
  <c r="I35" i="147"/>
  <c r="G35" i="147"/>
  <c r="P34" i="147"/>
  <c r="O34" i="147"/>
  <c r="N34" i="147"/>
  <c r="M34" i="147"/>
  <c r="K34" i="147"/>
  <c r="I34" i="147"/>
  <c r="G34" i="147"/>
  <c r="P33" i="147"/>
  <c r="O33" i="147"/>
  <c r="N33" i="147"/>
  <c r="M33" i="147"/>
  <c r="K33" i="147"/>
  <c r="I33" i="147"/>
  <c r="G33" i="147"/>
  <c r="P32" i="147"/>
  <c r="O32" i="147"/>
  <c r="N32" i="147"/>
  <c r="M32" i="147"/>
  <c r="K32" i="147"/>
  <c r="I32" i="147"/>
  <c r="G32" i="147"/>
  <c r="Q31" i="147"/>
  <c r="P31" i="147"/>
  <c r="O31" i="147"/>
  <c r="N31" i="147"/>
  <c r="M31" i="147"/>
  <c r="K31" i="147"/>
  <c r="I31" i="147"/>
  <c r="G31" i="147"/>
  <c r="P30" i="147"/>
  <c r="O30" i="147"/>
  <c r="N30" i="147"/>
  <c r="M30" i="147"/>
  <c r="K30" i="147"/>
  <c r="I30" i="147"/>
  <c r="G30" i="147"/>
  <c r="P29" i="147"/>
  <c r="O29" i="147"/>
  <c r="N29" i="147"/>
  <c r="M29" i="147"/>
  <c r="K29" i="147"/>
  <c r="I29" i="147"/>
  <c r="G29" i="147"/>
  <c r="P28" i="147"/>
  <c r="O28" i="147"/>
  <c r="N28" i="147"/>
  <c r="M28" i="147"/>
  <c r="K28" i="147"/>
  <c r="I28" i="147"/>
  <c r="G28" i="147"/>
  <c r="U27" i="147"/>
  <c r="P27" i="147"/>
  <c r="O27" i="147"/>
  <c r="N27" i="147"/>
  <c r="M27" i="147"/>
  <c r="K27" i="147"/>
  <c r="I27" i="147"/>
  <c r="G27" i="147"/>
  <c r="P26" i="147"/>
  <c r="O26" i="147"/>
  <c r="N26" i="147"/>
  <c r="M26" i="147"/>
  <c r="K26" i="147"/>
  <c r="I26" i="147"/>
  <c r="G26" i="147"/>
  <c r="U25" i="147"/>
  <c r="P25" i="147"/>
  <c r="O25" i="147"/>
  <c r="N25" i="147"/>
  <c r="M25" i="147"/>
  <c r="K25" i="147"/>
  <c r="I25" i="147"/>
  <c r="G25" i="147"/>
  <c r="U24" i="147"/>
  <c r="P24" i="147"/>
  <c r="O24" i="147"/>
  <c r="N24" i="147"/>
  <c r="M24" i="147"/>
  <c r="K24" i="147"/>
  <c r="I24" i="147"/>
  <c r="G24" i="147"/>
  <c r="U23" i="147"/>
  <c r="P23" i="147"/>
  <c r="O23" i="147"/>
  <c r="N23" i="147"/>
  <c r="M23" i="147"/>
  <c r="K23" i="147"/>
  <c r="I23" i="147"/>
  <c r="G23" i="147"/>
  <c r="U22" i="147"/>
  <c r="P22" i="147"/>
  <c r="O22" i="147"/>
  <c r="N22" i="147"/>
  <c r="M22" i="147"/>
  <c r="K22" i="147"/>
  <c r="I22" i="147"/>
  <c r="G22" i="147"/>
  <c r="U21" i="147"/>
  <c r="S21" i="147"/>
  <c r="P21" i="147"/>
  <c r="O21" i="147"/>
  <c r="N21" i="147"/>
  <c r="M21" i="147"/>
  <c r="K21" i="147"/>
  <c r="I21" i="147"/>
  <c r="G21" i="147"/>
  <c r="P20" i="147"/>
  <c r="O20" i="147"/>
  <c r="N20" i="147"/>
  <c r="M20" i="147"/>
  <c r="K20" i="147"/>
  <c r="I20" i="147"/>
  <c r="G20" i="147"/>
  <c r="U19" i="147"/>
  <c r="S19" i="147"/>
  <c r="P19" i="147"/>
  <c r="O19" i="147"/>
  <c r="N19" i="147"/>
  <c r="M19" i="147"/>
  <c r="K19" i="147"/>
  <c r="I19" i="147"/>
  <c r="G19" i="147"/>
  <c r="U18" i="147"/>
  <c r="S18" i="147"/>
  <c r="P18" i="147"/>
  <c r="O18" i="147"/>
  <c r="N18" i="147"/>
  <c r="M18" i="147"/>
  <c r="K18" i="147"/>
  <c r="I18" i="147"/>
  <c r="G18" i="147"/>
  <c r="U17" i="147"/>
  <c r="S17" i="147"/>
  <c r="P17" i="147"/>
  <c r="O17" i="147"/>
  <c r="N17" i="147"/>
  <c r="M17" i="147"/>
  <c r="K17" i="147"/>
  <c r="I17" i="147"/>
  <c r="G17" i="147"/>
  <c r="U16" i="147"/>
  <c r="S16" i="147"/>
  <c r="P16" i="147"/>
  <c r="O16" i="147"/>
  <c r="N16" i="147"/>
  <c r="M16" i="147"/>
  <c r="K16" i="147"/>
  <c r="I16" i="147"/>
  <c r="G16" i="147"/>
  <c r="U15" i="147"/>
  <c r="S15" i="147"/>
  <c r="P15" i="147"/>
  <c r="O15" i="147"/>
  <c r="N15" i="147"/>
  <c r="M15" i="147"/>
  <c r="K15" i="147"/>
  <c r="I15" i="147"/>
  <c r="G15" i="147"/>
  <c r="U14" i="147"/>
  <c r="S14" i="147"/>
  <c r="P14" i="147"/>
  <c r="O14" i="147"/>
  <c r="N14" i="147"/>
  <c r="M14" i="147"/>
  <c r="K14" i="147"/>
  <c r="I14" i="147"/>
  <c r="G14" i="147"/>
  <c r="U13" i="147"/>
  <c r="S13" i="147"/>
  <c r="P13" i="147"/>
  <c r="O13" i="147"/>
  <c r="N13" i="147"/>
  <c r="M13" i="147"/>
  <c r="K13" i="147"/>
  <c r="I13" i="147"/>
  <c r="G13" i="147"/>
  <c r="C7" i="147"/>
  <c r="A7" i="147"/>
  <c r="C6" i="147"/>
  <c r="A6" i="147"/>
  <c r="C5" i="147"/>
  <c r="A5" i="147"/>
  <c r="A2" i="147"/>
  <c r="A1" i="147"/>
  <c r="E16" i="150"/>
  <c r="E14" i="150"/>
  <c r="D13" i="150"/>
  <c r="D12" i="150"/>
  <c r="D11" i="150"/>
  <c r="D10" i="150"/>
  <c r="F9" i="150"/>
  <c r="C66" i="137"/>
  <c r="C65" i="137"/>
  <c r="C64" i="137"/>
  <c r="C60" i="137"/>
  <c r="O53" i="137"/>
  <c r="I53" i="137"/>
  <c r="C53" i="137"/>
  <c r="O52" i="137"/>
  <c r="O51" i="137"/>
  <c r="I51" i="137"/>
  <c r="C51" i="137"/>
  <c r="O50" i="137"/>
  <c r="I50" i="137"/>
  <c r="C50" i="137"/>
  <c r="O49" i="137"/>
  <c r="I49" i="137"/>
  <c r="C49" i="137"/>
  <c r="O48" i="137"/>
  <c r="I48" i="137"/>
  <c r="C48" i="137"/>
  <c r="O47" i="137"/>
  <c r="I47" i="137"/>
  <c r="C47" i="137"/>
  <c r="O46" i="137"/>
  <c r="I46" i="137"/>
  <c r="C46" i="137"/>
  <c r="O45" i="137"/>
  <c r="N45" i="137"/>
  <c r="M45" i="137"/>
  <c r="L45" i="137"/>
  <c r="K45" i="137"/>
  <c r="J45" i="137"/>
  <c r="I45" i="137"/>
  <c r="H45" i="137"/>
  <c r="G45" i="137"/>
  <c r="F45" i="137"/>
  <c r="E45" i="137"/>
  <c r="D45" i="137"/>
  <c r="C45" i="137"/>
  <c r="AD39" i="137"/>
  <c r="O39" i="137"/>
  <c r="I39" i="137"/>
  <c r="C39" i="137"/>
  <c r="O38" i="137"/>
  <c r="O37" i="137"/>
  <c r="I37" i="137"/>
  <c r="C37" i="137"/>
  <c r="O36" i="137"/>
  <c r="I36" i="137"/>
  <c r="C36" i="137"/>
  <c r="O35" i="137"/>
  <c r="I35" i="137"/>
  <c r="C35" i="137"/>
  <c r="O34" i="137"/>
  <c r="I34" i="137"/>
  <c r="C34" i="137"/>
  <c r="O33" i="137"/>
  <c r="I33" i="137"/>
  <c r="C33" i="137"/>
  <c r="T32" i="137"/>
  <c r="S32" i="137"/>
  <c r="R32" i="137"/>
  <c r="Q32" i="137"/>
  <c r="P32" i="137"/>
  <c r="O32" i="137"/>
  <c r="N32" i="137"/>
  <c r="M32" i="137"/>
  <c r="L32" i="137"/>
  <c r="K32" i="137"/>
  <c r="J32" i="137"/>
  <c r="I32" i="137"/>
  <c r="H32" i="137"/>
  <c r="G32" i="137"/>
  <c r="F32" i="137"/>
  <c r="E32" i="137"/>
  <c r="D32" i="137"/>
  <c r="C32" i="137"/>
  <c r="O26" i="137"/>
  <c r="I26" i="137"/>
  <c r="C26" i="137"/>
  <c r="O24" i="137"/>
  <c r="I24" i="137"/>
  <c r="C24" i="137"/>
  <c r="O23" i="137"/>
  <c r="I23" i="137"/>
  <c r="O22" i="137"/>
  <c r="I22" i="137"/>
  <c r="C22" i="137"/>
  <c r="O21" i="137"/>
  <c r="I21" i="137"/>
  <c r="C21" i="137"/>
  <c r="T20" i="137"/>
  <c r="S20" i="137"/>
  <c r="R20" i="137"/>
  <c r="Q20" i="137"/>
  <c r="P20" i="137"/>
  <c r="O20" i="137"/>
  <c r="N20" i="137"/>
  <c r="M20" i="137"/>
  <c r="L20" i="137"/>
  <c r="K20" i="137"/>
  <c r="J20" i="137"/>
  <c r="I20" i="137"/>
  <c r="H20" i="137"/>
  <c r="G20" i="137"/>
  <c r="F20" i="137"/>
  <c r="E20" i="137"/>
  <c r="D20" i="137"/>
  <c r="C20" i="137"/>
  <c r="O14" i="137"/>
  <c r="I12" i="137"/>
  <c r="C12" i="137"/>
  <c r="C63" i="137" s="1"/>
  <c r="I11" i="137"/>
  <c r="C11" i="137"/>
  <c r="C62" i="137" s="1"/>
  <c r="O10" i="137"/>
  <c r="I10" i="137"/>
  <c r="C10" i="137"/>
  <c r="O9" i="137"/>
  <c r="I9" i="137"/>
  <c r="C9" i="137"/>
  <c r="Q8" i="137"/>
  <c r="T8" i="137" s="1"/>
  <c r="P8" i="137"/>
  <c r="O8" i="137"/>
  <c r="J8" i="137"/>
  <c r="I8" i="137"/>
  <c r="I14" i="137" s="1"/>
  <c r="K8" i="137" s="1"/>
  <c r="D8" i="137"/>
  <c r="C8" i="137"/>
  <c r="C14" i="137" s="1"/>
  <c r="E8" i="137" s="1"/>
  <c r="S66" i="141"/>
  <c r="R66" i="141"/>
  <c r="Q65" i="141"/>
  <c r="P65" i="141"/>
  <c r="O65" i="141"/>
  <c r="N65" i="141"/>
  <c r="M65" i="141"/>
  <c r="H65" i="141"/>
  <c r="F65" i="141"/>
  <c r="E65" i="141"/>
  <c r="Q64" i="141"/>
  <c r="P64" i="141"/>
  <c r="G64" i="141"/>
  <c r="A64" i="141"/>
  <c r="Q63" i="141"/>
  <c r="P63" i="141"/>
  <c r="G63" i="141"/>
  <c r="A63" i="141"/>
  <c r="Q62" i="141"/>
  <c r="P62" i="141"/>
  <c r="O62" i="141"/>
  <c r="G62" i="141"/>
  <c r="A62" i="141"/>
  <c r="Q61" i="141"/>
  <c r="P61" i="141"/>
  <c r="O61" i="141"/>
  <c r="G61" i="141"/>
  <c r="A61" i="141"/>
  <c r="Q60" i="141"/>
  <c r="P60" i="141"/>
  <c r="O60" i="141"/>
  <c r="G60" i="141"/>
  <c r="B60" i="141"/>
  <c r="A60" i="141"/>
  <c r="T59" i="141"/>
  <c r="S59" i="141"/>
  <c r="Q59" i="141"/>
  <c r="P59" i="141"/>
  <c r="O59" i="141"/>
  <c r="G59" i="141"/>
  <c r="B59" i="141"/>
  <c r="A59" i="141"/>
  <c r="T58" i="141"/>
  <c r="S58" i="141"/>
  <c r="Q58" i="141"/>
  <c r="P58" i="141"/>
  <c r="O58" i="141"/>
  <c r="G58" i="141"/>
  <c r="B58" i="141"/>
  <c r="A58" i="141"/>
  <c r="S57" i="141"/>
  <c r="Q57" i="141"/>
  <c r="P57" i="141"/>
  <c r="O57" i="141"/>
  <c r="G57" i="141"/>
  <c r="A57" i="141"/>
  <c r="S56" i="141"/>
  <c r="Q56" i="141"/>
  <c r="P56" i="141"/>
  <c r="O56" i="141"/>
  <c r="G56" i="141"/>
  <c r="B56" i="141"/>
  <c r="A56" i="141"/>
  <c r="V55" i="141"/>
  <c r="U55" i="141"/>
  <c r="T55" i="141"/>
  <c r="S55" i="141"/>
  <c r="Q55" i="141"/>
  <c r="P55" i="141"/>
  <c r="O55" i="141"/>
  <c r="G55" i="141"/>
  <c r="B55" i="141"/>
  <c r="A55" i="141"/>
  <c r="T54" i="141"/>
  <c r="S54" i="141"/>
  <c r="R54" i="141"/>
  <c r="Q54" i="141"/>
  <c r="P54" i="141"/>
  <c r="O54" i="141"/>
  <c r="G54" i="141"/>
  <c r="B54" i="141"/>
  <c r="A54" i="141"/>
  <c r="Q53" i="141"/>
  <c r="P53" i="141"/>
  <c r="O53" i="141"/>
  <c r="G53" i="141"/>
  <c r="A53" i="141"/>
  <c r="S52" i="141"/>
  <c r="Q52" i="141"/>
  <c r="P52" i="141"/>
  <c r="O52" i="141"/>
  <c r="G52" i="141"/>
  <c r="A52" i="141"/>
  <c r="Q51" i="141"/>
  <c r="P51" i="141"/>
  <c r="O51" i="141"/>
  <c r="G51" i="141"/>
  <c r="A51" i="141"/>
  <c r="P50" i="141"/>
  <c r="O50" i="141"/>
  <c r="G50" i="141"/>
  <c r="A50" i="141"/>
  <c r="Q49" i="141"/>
  <c r="P49" i="141"/>
  <c r="O49" i="141"/>
  <c r="G49" i="141"/>
  <c r="A49" i="141"/>
  <c r="Q48" i="141"/>
  <c r="P48" i="141"/>
  <c r="O48" i="141"/>
  <c r="G48" i="141"/>
  <c r="A48" i="141"/>
  <c r="S47" i="141"/>
  <c r="Q47" i="141"/>
  <c r="P47" i="141"/>
  <c r="O47" i="141"/>
  <c r="G47" i="141"/>
  <c r="A47" i="141"/>
  <c r="Q46" i="141"/>
  <c r="P46" i="141"/>
  <c r="O46" i="141"/>
  <c r="G46" i="141"/>
  <c r="A46" i="141"/>
  <c r="U45" i="141"/>
  <c r="S45" i="141"/>
  <c r="Q45" i="141"/>
  <c r="P45" i="141"/>
  <c r="O45" i="141"/>
  <c r="G45" i="141"/>
  <c r="A45" i="141"/>
  <c r="S44" i="141"/>
  <c r="Q44" i="141"/>
  <c r="P44" i="141"/>
  <c r="O44" i="141"/>
  <c r="G44" i="141"/>
  <c r="A44" i="141"/>
  <c r="S43" i="141"/>
  <c r="Q43" i="141"/>
  <c r="P43" i="141"/>
  <c r="O43" i="141"/>
  <c r="G43" i="141"/>
  <c r="A43" i="141"/>
  <c r="S42" i="141"/>
  <c r="Q42" i="141"/>
  <c r="P42" i="141"/>
  <c r="O42" i="141"/>
  <c r="G42" i="141"/>
  <c r="A42" i="141"/>
  <c r="S41" i="141"/>
  <c r="R41" i="141"/>
  <c r="Q41" i="141"/>
  <c r="P41" i="141"/>
  <c r="O41" i="141"/>
  <c r="G41" i="141"/>
  <c r="A41" i="141"/>
  <c r="S40" i="141"/>
  <c r="Q40" i="141"/>
  <c r="P40" i="141"/>
  <c r="O40" i="141"/>
  <c r="G40" i="141"/>
  <c r="A40" i="141"/>
  <c r="S39" i="141"/>
  <c r="R39" i="141"/>
  <c r="Q39" i="141"/>
  <c r="P39" i="141"/>
  <c r="O39" i="141"/>
  <c r="G39" i="141"/>
  <c r="A39" i="141"/>
  <c r="S38" i="141"/>
  <c r="Q38" i="141"/>
  <c r="P38" i="141"/>
  <c r="O38" i="141"/>
  <c r="G38" i="141"/>
  <c r="A38" i="141"/>
  <c r="Q37" i="141"/>
  <c r="P37" i="141"/>
  <c r="O37" i="141"/>
  <c r="G37" i="141"/>
  <c r="A37" i="141"/>
  <c r="S36" i="141"/>
  <c r="Q36" i="141"/>
  <c r="P36" i="141"/>
  <c r="O36" i="141"/>
  <c r="G36" i="141"/>
  <c r="A36" i="141"/>
  <c r="R35" i="141"/>
  <c r="Q35" i="141"/>
  <c r="P35" i="141"/>
  <c r="O35" i="141"/>
  <c r="G35" i="141"/>
  <c r="A35" i="141"/>
  <c r="Q34" i="141"/>
  <c r="P34" i="141"/>
  <c r="O34" i="141"/>
  <c r="G34" i="141"/>
  <c r="A34" i="141"/>
  <c r="Q33" i="141"/>
  <c r="P33" i="141"/>
  <c r="O33" i="141"/>
  <c r="G33" i="141"/>
  <c r="A33" i="141"/>
  <c r="Q32" i="141"/>
  <c r="P32" i="141"/>
  <c r="O32" i="141"/>
  <c r="G32" i="141"/>
  <c r="A32" i="141"/>
  <c r="Q31" i="141"/>
  <c r="P31" i="141"/>
  <c r="O31" i="141"/>
  <c r="G31" i="141"/>
  <c r="A31" i="141"/>
  <c r="Q30" i="141"/>
  <c r="P30" i="141"/>
  <c r="O30" i="141"/>
  <c r="G30" i="141"/>
  <c r="A30" i="141"/>
  <c r="S29" i="141"/>
  <c r="Q29" i="141"/>
  <c r="P29" i="141"/>
  <c r="O29" i="141"/>
  <c r="G29" i="141"/>
  <c r="A29" i="141"/>
  <c r="R28" i="141"/>
  <c r="Q28" i="141"/>
  <c r="P28" i="141"/>
  <c r="O28" i="141"/>
  <c r="G28" i="141"/>
  <c r="A28" i="141"/>
  <c r="S27" i="141"/>
  <c r="Q27" i="141"/>
  <c r="P27" i="141"/>
  <c r="O27" i="141"/>
  <c r="G27" i="141"/>
  <c r="A27" i="141"/>
  <c r="Q26" i="141"/>
  <c r="P26" i="141"/>
  <c r="O26" i="141"/>
  <c r="G26" i="141"/>
  <c r="A26" i="141"/>
  <c r="T25" i="141"/>
  <c r="S25" i="141"/>
  <c r="Q25" i="141"/>
  <c r="P25" i="141"/>
  <c r="O25" i="141"/>
  <c r="G25" i="141"/>
  <c r="B25" i="141"/>
  <c r="A25" i="141"/>
  <c r="Q24" i="141"/>
  <c r="P24" i="141"/>
  <c r="O24" i="141"/>
  <c r="G24" i="141"/>
  <c r="A24" i="141"/>
  <c r="Q23" i="141"/>
  <c r="P23" i="141"/>
  <c r="O23" i="141"/>
  <c r="G23" i="141"/>
  <c r="A23" i="141"/>
  <c r="Q22" i="141"/>
  <c r="P22" i="141"/>
  <c r="O22" i="141"/>
  <c r="G22" i="141"/>
  <c r="A22" i="141"/>
  <c r="Q21" i="141"/>
  <c r="P21" i="141"/>
  <c r="O21" i="141"/>
  <c r="G21" i="141"/>
  <c r="A21" i="141"/>
  <c r="S20" i="141"/>
  <c r="Q20" i="141"/>
  <c r="P20" i="141"/>
  <c r="O20" i="141"/>
  <c r="G20" i="141"/>
  <c r="A20" i="141"/>
  <c r="Q19" i="141"/>
  <c r="P19" i="141"/>
  <c r="O19" i="141"/>
  <c r="G19" i="141"/>
  <c r="A19" i="141"/>
  <c r="Q18" i="141"/>
  <c r="P18" i="141"/>
  <c r="O18" i="141"/>
  <c r="G18" i="141"/>
  <c r="A18" i="141"/>
  <c r="Q17" i="141"/>
  <c r="P17" i="141"/>
  <c r="O17" i="141"/>
  <c r="G17" i="141"/>
  <c r="A17" i="141"/>
  <c r="Q16" i="141"/>
  <c r="P16" i="141"/>
  <c r="O16" i="141"/>
  <c r="G16" i="141"/>
  <c r="A16" i="141"/>
  <c r="Q15" i="141"/>
  <c r="P15" i="141"/>
  <c r="O15" i="141"/>
  <c r="G15" i="141"/>
  <c r="A15" i="141"/>
  <c r="Q14" i="141"/>
  <c r="P14" i="141"/>
  <c r="O14" i="141"/>
  <c r="G14" i="141"/>
  <c r="A14" i="141"/>
  <c r="Q13" i="141"/>
  <c r="P13" i="141"/>
  <c r="O13" i="141"/>
  <c r="G13" i="141"/>
  <c r="B13" i="141"/>
  <c r="A13" i="141"/>
  <c r="Q12" i="141"/>
  <c r="P12" i="141"/>
  <c r="O12" i="141"/>
  <c r="G12" i="141"/>
  <c r="A12" i="141"/>
  <c r="Q11" i="141"/>
  <c r="P11" i="141"/>
  <c r="O11" i="141"/>
  <c r="G11" i="141"/>
  <c r="A11" i="141"/>
  <c r="Q10" i="141"/>
  <c r="P10" i="141"/>
  <c r="O10" i="141"/>
  <c r="G10" i="141"/>
  <c r="A10" i="141"/>
  <c r="Q9" i="141"/>
  <c r="P9" i="141"/>
  <c r="O9" i="141"/>
  <c r="G9" i="141"/>
  <c r="A9" i="141"/>
  <c r="Q8" i="141"/>
  <c r="P8" i="141"/>
  <c r="O8" i="141"/>
  <c r="G8" i="141"/>
  <c r="A8" i="141"/>
  <c r="Q7" i="141"/>
  <c r="P7" i="141"/>
  <c r="O7" i="141"/>
  <c r="G7" i="141"/>
  <c r="A7" i="141"/>
  <c r="Q6" i="141"/>
  <c r="P6" i="141"/>
  <c r="O6" i="141"/>
  <c r="G6" i="141"/>
  <c r="A6" i="141"/>
  <c r="Q5" i="141"/>
  <c r="P5" i="141"/>
  <c r="G5" i="141"/>
  <c r="L162" i="153"/>
  <c r="K162" i="153"/>
  <c r="J162" i="153"/>
  <c r="I162" i="153"/>
  <c r="H162" i="153"/>
  <c r="G162" i="153"/>
  <c r="E162" i="153"/>
  <c r="D162" i="153"/>
  <c r="L161" i="153"/>
  <c r="K161" i="153"/>
  <c r="J161" i="153"/>
  <c r="I161" i="153"/>
  <c r="H161" i="153"/>
  <c r="G161" i="153"/>
  <c r="E161" i="153"/>
  <c r="D161" i="153"/>
  <c r="L160" i="153"/>
  <c r="K160" i="153"/>
  <c r="J160" i="153"/>
  <c r="I160" i="153"/>
  <c r="H160" i="153"/>
  <c r="G160" i="153"/>
  <c r="E160" i="153"/>
  <c r="D160" i="153"/>
  <c r="J159" i="153"/>
  <c r="I159" i="153"/>
  <c r="A159" i="153"/>
  <c r="J158" i="153"/>
  <c r="I158" i="153"/>
  <c r="A158" i="153"/>
  <c r="J157" i="153"/>
  <c r="I157" i="153"/>
  <c r="A157" i="153"/>
  <c r="J156" i="153"/>
  <c r="I156" i="153"/>
  <c r="A156" i="153"/>
  <c r="J155" i="153"/>
  <c r="I155" i="153"/>
  <c r="A155" i="153"/>
  <c r="J154" i="153"/>
  <c r="I154" i="153"/>
  <c r="A154" i="153"/>
  <c r="J153" i="153"/>
  <c r="I153" i="153"/>
  <c r="A153" i="153"/>
  <c r="J152" i="153"/>
  <c r="I152" i="153"/>
  <c r="A152" i="153"/>
  <c r="J151" i="153"/>
  <c r="I151" i="153"/>
  <c r="A151" i="153"/>
  <c r="J150" i="153"/>
  <c r="I150" i="153"/>
  <c r="A150" i="153"/>
  <c r="J149" i="153"/>
  <c r="I149" i="153"/>
  <c r="A149" i="153"/>
  <c r="J148" i="153"/>
  <c r="I148" i="153"/>
  <c r="C148" i="153"/>
  <c r="A148" i="153"/>
  <c r="J147" i="153"/>
  <c r="I147" i="153"/>
  <c r="A147" i="153"/>
  <c r="J146" i="153"/>
  <c r="I146" i="153"/>
  <c r="A146" i="153"/>
  <c r="J145" i="153"/>
  <c r="I145" i="153"/>
  <c r="A145" i="153"/>
  <c r="J144" i="153"/>
  <c r="I144" i="153"/>
  <c r="A144" i="153"/>
  <c r="J143" i="153"/>
  <c r="I143" i="153"/>
  <c r="A143" i="153"/>
  <c r="J142" i="153"/>
  <c r="I142" i="153"/>
  <c r="A142" i="153"/>
  <c r="J141" i="153"/>
  <c r="I141" i="153"/>
  <c r="A141" i="153"/>
  <c r="J140" i="153"/>
  <c r="I140" i="153"/>
  <c r="C140" i="153"/>
  <c r="A140" i="153"/>
  <c r="J139" i="153"/>
  <c r="I139" i="153"/>
  <c r="A139" i="153"/>
  <c r="J138" i="153"/>
  <c r="I138" i="153"/>
  <c r="A138" i="153"/>
  <c r="J137" i="153"/>
  <c r="I137" i="153"/>
  <c r="A137" i="153"/>
  <c r="J136" i="153"/>
  <c r="I136" i="153"/>
  <c r="A136" i="153"/>
  <c r="J135" i="153"/>
  <c r="I135" i="153"/>
  <c r="C135" i="153"/>
  <c r="A135" i="153"/>
  <c r="J134" i="153"/>
  <c r="I134" i="153"/>
  <c r="A134" i="153"/>
  <c r="J133" i="153"/>
  <c r="I133" i="153"/>
  <c r="A133" i="153"/>
  <c r="J132" i="153"/>
  <c r="I132" i="153"/>
  <c r="A132" i="153"/>
  <c r="J131" i="153"/>
  <c r="I131" i="153"/>
  <c r="A131" i="153"/>
  <c r="J130" i="153"/>
  <c r="I130" i="153"/>
  <c r="A130" i="153"/>
  <c r="J129" i="153"/>
  <c r="I129" i="153"/>
  <c r="A129" i="153"/>
  <c r="K128" i="153"/>
  <c r="J128" i="153"/>
  <c r="I128" i="153"/>
  <c r="A128" i="153"/>
  <c r="K127" i="153"/>
  <c r="J127" i="153"/>
  <c r="I127" i="153"/>
  <c r="A127" i="153"/>
  <c r="K126" i="153"/>
  <c r="J126" i="153"/>
  <c r="I126" i="153"/>
  <c r="A126" i="153"/>
  <c r="K125" i="153"/>
  <c r="J125" i="153"/>
  <c r="I125" i="153"/>
  <c r="A125" i="153"/>
  <c r="K124" i="153"/>
  <c r="J124" i="153"/>
  <c r="I124" i="153"/>
  <c r="A124" i="153"/>
  <c r="K123" i="153"/>
  <c r="J123" i="153"/>
  <c r="I123" i="153"/>
  <c r="A123" i="153"/>
  <c r="K122" i="153"/>
  <c r="J122" i="153"/>
  <c r="I122" i="153"/>
  <c r="A122" i="153"/>
  <c r="K121" i="153"/>
  <c r="J121" i="153"/>
  <c r="I121" i="153"/>
  <c r="A121" i="153"/>
  <c r="K120" i="153"/>
  <c r="J120" i="153"/>
  <c r="I120" i="153"/>
  <c r="A120" i="153"/>
  <c r="K119" i="153"/>
  <c r="J119" i="153"/>
  <c r="I119" i="153"/>
  <c r="A119" i="153"/>
  <c r="K118" i="153"/>
  <c r="J118" i="153"/>
  <c r="I118" i="153"/>
  <c r="A118" i="153"/>
  <c r="N117" i="153"/>
  <c r="K117" i="153"/>
  <c r="J117" i="153"/>
  <c r="I117" i="153"/>
  <c r="A117" i="153"/>
  <c r="N116" i="153"/>
  <c r="K116" i="153"/>
  <c r="J116" i="153"/>
  <c r="I116" i="153"/>
  <c r="A116" i="153"/>
  <c r="K115" i="153"/>
  <c r="J115" i="153"/>
  <c r="I115" i="153"/>
  <c r="A115" i="153"/>
  <c r="K114" i="153"/>
  <c r="J114" i="153"/>
  <c r="I114" i="153"/>
  <c r="A114" i="153"/>
  <c r="K113" i="153"/>
  <c r="J113" i="153"/>
  <c r="I113" i="153"/>
  <c r="A113" i="153"/>
  <c r="N112" i="153"/>
  <c r="K112" i="153"/>
  <c r="J112" i="153"/>
  <c r="I112" i="153"/>
  <c r="A112" i="153"/>
  <c r="N111" i="153"/>
  <c r="K111" i="153"/>
  <c r="J111" i="153"/>
  <c r="I111" i="153"/>
  <c r="A111" i="153"/>
  <c r="K110" i="153"/>
  <c r="J110" i="153"/>
  <c r="I110" i="153"/>
  <c r="A110" i="153"/>
  <c r="K109" i="153"/>
  <c r="J109" i="153"/>
  <c r="I109" i="153"/>
  <c r="A109" i="153"/>
  <c r="K108" i="153"/>
  <c r="J108" i="153"/>
  <c r="I108" i="153"/>
  <c r="A108" i="153"/>
  <c r="O107" i="153"/>
  <c r="K107" i="153"/>
  <c r="J107" i="153"/>
  <c r="I107" i="153"/>
  <c r="A107" i="153"/>
  <c r="K106" i="153"/>
  <c r="J106" i="153"/>
  <c r="I106" i="153"/>
  <c r="A106" i="153"/>
  <c r="K105" i="153"/>
  <c r="J105" i="153"/>
  <c r="I105" i="153"/>
  <c r="A105" i="153"/>
  <c r="K104" i="153"/>
  <c r="J104" i="153"/>
  <c r="I104" i="153"/>
  <c r="A104" i="153"/>
  <c r="K103" i="153"/>
  <c r="J103" i="153"/>
  <c r="I103" i="153"/>
  <c r="A103" i="153"/>
  <c r="K102" i="153"/>
  <c r="J102" i="153"/>
  <c r="I102" i="153"/>
  <c r="A102" i="153"/>
  <c r="K101" i="153"/>
  <c r="J101" i="153"/>
  <c r="I101" i="153"/>
  <c r="A101" i="153"/>
  <c r="K100" i="153"/>
  <c r="J100" i="153"/>
  <c r="I100" i="153"/>
  <c r="A100" i="153"/>
  <c r="K99" i="153"/>
  <c r="J99" i="153"/>
  <c r="I99" i="153"/>
  <c r="A99" i="153"/>
  <c r="K98" i="153"/>
  <c r="J98" i="153"/>
  <c r="I98" i="153"/>
  <c r="A98" i="153"/>
  <c r="K97" i="153"/>
  <c r="J97" i="153"/>
  <c r="I97" i="153"/>
  <c r="A97" i="153"/>
  <c r="K96" i="153"/>
  <c r="J96" i="153"/>
  <c r="I96" i="153"/>
  <c r="A96" i="153"/>
  <c r="J95" i="153"/>
  <c r="I95" i="153"/>
  <c r="A95" i="153"/>
  <c r="K94" i="153"/>
  <c r="J94" i="153"/>
  <c r="I94" i="153"/>
  <c r="A94" i="153"/>
  <c r="K93" i="153"/>
  <c r="J93" i="153"/>
  <c r="I93" i="153"/>
  <c r="A93" i="153"/>
  <c r="K92" i="153"/>
  <c r="J92" i="153"/>
  <c r="I92" i="153"/>
  <c r="A92" i="153"/>
  <c r="K91" i="153"/>
  <c r="J91" i="153"/>
  <c r="I91" i="153"/>
  <c r="A91" i="153"/>
  <c r="K90" i="153"/>
  <c r="J90" i="153"/>
  <c r="I90" i="153"/>
  <c r="A90" i="153"/>
  <c r="K89" i="153"/>
  <c r="J89" i="153"/>
  <c r="I89" i="153"/>
  <c r="A89" i="153"/>
  <c r="K88" i="153"/>
  <c r="J88" i="153"/>
  <c r="I88" i="153"/>
  <c r="A88" i="153"/>
  <c r="K87" i="153"/>
  <c r="J87" i="153"/>
  <c r="I87" i="153"/>
  <c r="C87" i="153"/>
  <c r="A87" i="153"/>
  <c r="K86" i="153"/>
  <c r="J86" i="153"/>
  <c r="I86" i="153"/>
  <c r="A86" i="153"/>
  <c r="K85" i="153"/>
  <c r="J85" i="153"/>
  <c r="I85" i="153"/>
  <c r="A85" i="153"/>
  <c r="J84" i="153"/>
  <c r="I84" i="153"/>
  <c r="C84" i="153"/>
  <c r="A84" i="153"/>
  <c r="K83" i="153"/>
  <c r="J83" i="153"/>
  <c r="I83" i="153"/>
  <c r="C83" i="153"/>
  <c r="A83" i="153"/>
  <c r="K82" i="153"/>
  <c r="J82" i="153"/>
  <c r="I82" i="153"/>
  <c r="A82" i="153"/>
  <c r="L81" i="153"/>
  <c r="K81" i="153"/>
  <c r="J81" i="153"/>
  <c r="I81" i="153"/>
  <c r="A81" i="153"/>
  <c r="K80" i="153"/>
  <c r="J80" i="153"/>
  <c r="I80" i="153"/>
  <c r="A80" i="153"/>
  <c r="K79" i="153"/>
  <c r="J79" i="153"/>
  <c r="I79" i="153"/>
  <c r="A79" i="153"/>
  <c r="J78" i="153"/>
  <c r="I78" i="153"/>
  <c r="A78" i="153"/>
  <c r="K77" i="153"/>
  <c r="J77" i="153"/>
  <c r="I77" i="153"/>
  <c r="A77" i="153"/>
  <c r="K76" i="153"/>
  <c r="J76" i="153"/>
  <c r="I76" i="153"/>
  <c r="A76" i="153"/>
  <c r="K75" i="153"/>
  <c r="J75" i="153"/>
  <c r="I75" i="153"/>
  <c r="C75" i="153"/>
  <c r="A75" i="153"/>
  <c r="K74" i="153"/>
  <c r="J74" i="153"/>
  <c r="I74" i="153"/>
  <c r="A74" i="153"/>
  <c r="K73" i="153"/>
  <c r="J73" i="153"/>
  <c r="I73" i="153"/>
  <c r="C73" i="153"/>
  <c r="A73" i="153"/>
  <c r="K72" i="153"/>
  <c r="J72" i="153"/>
  <c r="I72" i="153"/>
  <c r="C72" i="153"/>
  <c r="A72" i="153"/>
  <c r="K71" i="153"/>
  <c r="J71" i="153"/>
  <c r="I71" i="153"/>
  <c r="C71" i="153"/>
  <c r="A71" i="153"/>
  <c r="K70" i="153"/>
  <c r="J70" i="153"/>
  <c r="I70" i="153"/>
  <c r="C70" i="153"/>
  <c r="A70" i="153"/>
  <c r="K69" i="153"/>
  <c r="J69" i="153"/>
  <c r="I69" i="153"/>
  <c r="C69" i="153"/>
  <c r="A69" i="153"/>
  <c r="K68" i="153"/>
  <c r="J68" i="153"/>
  <c r="I68" i="153"/>
  <c r="C68" i="153"/>
  <c r="A68" i="153"/>
  <c r="K67" i="153"/>
  <c r="J67" i="153"/>
  <c r="I67" i="153"/>
  <c r="C67" i="153"/>
  <c r="A67" i="153"/>
  <c r="K66" i="153"/>
  <c r="J66" i="153"/>
  <c r="I66" i="153"/>
  <c r="C66" i="153"/>
  <c r="A66" i="153"/>
  <c r="K65" i="153"/>
  <c r="J65" i="153"/>
  <c r="I65" i="153"/>
  <c r="C65" i="153"/>
  <c r="A65" i="153"/>
  <c r="K64" i="153"/>
  <c r="J64" i="153"/>
  <c r="I64" i="153"/>
  <c r="C64" i="153"/>
  <c r="A64" i="153"/>
  <c r="K63" i="153"/>
  <c r="J63" i="153"/>
  <c r="I63" i="153"/>
  <c r="C63" i="153"/>
  <c r="A63" i="153"/>
  <c r="K62" i="153"/>
  <c r="J62" i="153"/>
  <c r="I62" i="153"/>
  <c r="C62" i="153"/>
  <c r="A62" i="153"/>
  <c r="J61" i="153"/>
  <c r="I61" i="153"/>
  <c r="C61" i="153"/>
  <c r="A61" i="153"/>
  <c r="K60" i="153"/>
  <c r="J60" i="153"/>
  <c r="I60" i="153"/>
  <c r="C60" i="153"/>
  <c r="A60" i="153"/>
  <c r="K59" i="153"/>
  <c r="J59" i="153"/>
  <c r="I59" i="153"/>
  <c r="C59" i="153"/>
  <c r="A59" i="153"/>
  <c r="K58" i="153"/>
  <c r="J58" i="153"/>
  <c r="I58" i="153"/>
  <c r="A58" i="153"/>
  <c r="N57" i="153"/>
  <c r="K57" i="153"/>
  <c r="J57" i="153"/>
  <c r="I57" i="153"/>
  <c r="C57" i="153"/>
  <c r="A57" i="153"/>
  <c r="N56" i="153"/>
  <c r="K56" i="153"/>
  <c r="J56" i="153"/>
  <c r="I56" i="153"/>
  <c r="A56" i="153"/>
  <c r="K55" i="153"/>
  <c r="J55" i="153"/>
  <c r="I55" i="153"/>
  <c r="C55" i="153"/>
  <c r="A55" i="153"/>
  <c r="K54" i="153"/>
  <c r="J54" i="153"/>
  <c r="I54" i="153"/>
  <c r="C54" i="153"/>
  <c r="A54" i="153"/>
  <c r="K53" i="153"/>
  <c r="J53" i="153"/>
  <c r="I53" i="153"/>
  <c r="C53" i="153"/>
  <c r="A53" i="153"/>
  <c r="K52" i="153"/>
  <c r="J52" i="153"/>
  <c r="I52" i="153"/>
  <c r="C52" i="153"/>
  <c r="A52" i="153"/>
  <c r="K51" i="153"/>
  <c r="J51" i="153"/>
  <c r="I51" i="153"/>
  <c r="C51" i="153"/>
  <c r="A51" i="153"/>
  <c r="O50" i="153"/>
  <c r="K50" i="153"/>
  <c r="J50" i="153"/>
  <c r="I50" i="153"/>
  <c r="C50" i="153"/>
  <c r="A50" i="153"/>
  <c r="K49" i="153"/>
  <c r="J49" i="153"/>
  <c r="I49" i="153"/>
  <c r="A49" i="153"/>
  <c r="J48" i="153"/>
  <c r="I48" i="153"/>
  <c r="A48" i="153"/>
  <c r="K47" i="153"/>
  <c r="J47" i="153"/>
  <c r="I47" i="153"/>
  <c r="A47" i="153"/>
  <c r="K46" i="153"/>
  <c r="J46" i="153"/>
  <c r="I46" i="153"/>
  <c r="A46" i="153"/>
  <c r="K45" i="153"/>
  <c r="J45" i="153"/>
  <c r="I45" i="153"/>
  <c r="C45" i="153"/>
  <c r="A45" i="153"/>
  <c r="K44" i="153"/>
  <c r="J44" i="153"/>
  <c r="I44" i="153"/>
  <c r="A44" i="153"/>
  <c r="K43" i="153"/>
  <c r="J43" i="153"/>
  <c r="I43" i="153"/>
  <c r="A43" i="153"/>
  <c r="K42" i="153"/>
  <c r="J42" i="153"/>
  <c r="I42" i="153"/>
  <c r="A42" i="153"/>
  <c r="K41" i="153"/>
  <c r="J41" i="153"/>
  <c r="I41" i="153"/>
  <c r="C41" i="153"/>
  <c r="A41" i="153"/>
  <c r="K40" i="153"/>
  <c r="J40" i="153"/>
  <c r="I40" i="153"/>
  <c r="A40" i="153"/>
  <c r="K39" i="153"/>
  <c r="J39" i="153"/>
  <c r="I39" i="153"/>
  <c r="A39" i="153"/>
  <c r="K38" i="153"/>
  <c r="J38" i="153"/>
  <c r="I38" i="153"/>
  <c r="A38" i="153"/>
  <c r="K37" i="153"/>
  <c r="J37" i="153"/>
  <c r="I37" i="153"/>
  <c r="A37" i="153"/>
  <c r="K36" i="153"/>
  <c r="J36" i="153"/>
  <c r="I36" i="153"/>
  <c r="A36" i="153"/>
  <c r="K35" i="153"/>
  <c r="J35" i="153"/>
  <c r="I35" i="153"/>
  <c r="A35" i="153"/>
  <c r="K34" i="153"/>
  <c r="J34" i="153"/>
  <c r="I34" i="153"/>
  <c r="A34" i="153"/>
  <c r="J33" i="153"/>
  <c r="I33" i="153"/>
  <c r="A33" i="153"/>
  <c r="K32" i="153"/>
  <c r="J32" i="153"/>
  <c r="I32" i="153"/>
  <c r="A32" i="153"/>
  <c r="K31" i="153"/>
  <c r="J31" i="153"/>
  <c r="I31" i="153"/>
  <c r="A31" i="153"/>
  <c r="K30" i="153"/>
  <c r="J30" i="153"/>
  <c r="I30" i="153"/>
  <c r="A30" i="153"/>
  <c r="K29" i="153"/>
  <c r="J29" i="153"/>
  <c r="I29" i="153"/>
  <c r="A29" i="153"/>
  <c r="K28" i="153"/>
  <c r="J28" i="153"/>
  <c r="I28" i="153"/>
  <c r="A28" i="153"/>
  <c r="K27" i="153"/>
  <c r="J27" i="153"/>
  <c r="I27" i="153"/>
  <c r="A27" i="153"/>
  <c r="K26" i="153"/>
  <c r="J26" i="153"/>
  <c r="I26" i="153"/>
  <c r="A26" i="153"/>
  <c r="J25" i="153"/>
  <c r="I25" i="153"/>
  <c r="A25" i="153"/>
  <c r="K24" i="153"/>
  <c r="J24" i="153"/>
  <c r="I24" i="153"/>
  <c r="A24" i="153"/>
  <c r="O23" i="153"/>
  <c r="K23" i="153"/>
  <c r="J23" i="153"/>
  <c r="I23" i="153"/>
  <c r="A23" i="153"/>
  <c r="O22" i="153"/>
  <c r="K22" i="153"/>
  <c r="J22" i="153"/>
  <c r="I22" i="153"/>
  <c r="A22" i="153"/>
  <c r="N21" i="153"/>
  <c r="K21" i="153"/>
  <c r="J21" i="153"/>
  <c r="I21" i="153"/>
  <c r="A21" i="153"/>
  <c r="O20" i="153"/>
  <c r="K20" i="153"/>
  <c r="J20" i="153"/>
  <c r="I20" i="153"/>
  <c r="A20" i="153"/>
  <c r="K19" i="153"/>
  <c r="J19" i="153"/>
  <c r="I19" i="153"/>
  <c r="A19" i="153"/>
  <c r="K18" i="153"/>
  <c r="J18" i="153"/>
  <c r="I18" i="153"/>
  <c r="A18" i="153"/>
  <c r="K17" i="153"/>
  <c r="J17" i="153"/>
  <c r="I17" i="153"/>
  <c r="A17" i="153"/>
  <c r="P16" i="153"/>
  <c r="O16" i="153"/>
  <c r="N16" i="153"/>
  <c r="K16" i="153"/>
  <c r="J16" i="153"/>
  <c r="I16" i="153"/>
  <c r="A16" i="153"/>
  <c r="K15" i="153"/>
  <c r="J15" i="153"/>
  <c r="I15" i="153"/>
  <c r="A15" i="153"/>
  <c r="K14" i="153"/>
  <c r="J14" i="153"/>
  <c r="I14" i="153"/>
  <c r="A14" i="153"/>
  <c r="J13" i="153"/>
  <c r="I13" i="153"/>
  <c r="A13" i="153"/>
  <c r="J12" i="153"/>
  <c r="I12" i="153"/>
  <c r="A12" i="153"/>
  <c r="J11" i="153"/>
  <c r="I11" i="153"/>
  <c r="A11" i="153"/>
  <c r="J10" i="153"/>
  <c r="I10" i="153"/>
  <c r="A10" i="153"/>
  <c r="J9" i="153"/>
  <c r="I9" i="153"/>
  <c r="A9" i="153"/>
  <c r="J8" i="153"/>
  <c r="I8" i="153"/>
  <c r="C8" i="153"/>
  <c r="Y263" i="138"/>
  <c r="Y261" i="138"/>
  <c r="Y260" i="138"/>
  <c r="Y262" i="138" s="1"/>
  <c r="Y264" i="138" s="1"/>
  <c r="Y257" i="138"/>
  <c r="D252" i="138"/>
  <c r="C252" i="138"/>
  <c r="Y251" i="138"/>
  <c r="W251" i="138"/>
  <c r="L251" i="138"/>
  <c r="D251" i="138"/>
  <c r="C251" i="138"/>
  <c r="W250" i="138"/>
  <c r="V250" i="138"/>
  <c r="T250" i="138"/>
  <c r="S250" i="138"/>
  <c r="R250" i="138"/>
  <c r="M250" i="138"/>
  <c r="L250" i="138"/>
  <c r="K250" i="138"/>
  <c r="I250" i="138"/>
  <c r="H250" i="138"/>
  <c r="G250" i="138"/>
  <c r="F250" i="138"/>
  <c r="E250" i="138"/>
  <c r="D250" i="138"/>
  <c r="C250" i="138"/>
  <c r="W249" i="138"/>
  <c r="V249" i="138"/>
  <c r="M249" i="138"/>
  <c r="W248" i="138"/>
  <c r="V248" i="138"/>
  <c r="M248" i="138"/>
  <c r="W247" i="138"/>
  <c r="V247" i="138"/>
  <c r="M247" i="138"/>
  <c r="W246" i="138"/>
  <c r="V246" i="138"/>
  <c r="M246" i="138"/>
  <c r="W245" i="138"/>
  <c r="V245" i="138"/>
  <c r="M245" i="138"/>
  <c r="W244" i="138"/>
  <c r="V244" i="138"/>
  <c r="M244" i="138"/>
  <c r="W243" i="138"/>
  <c r="V243" i="138"/>
  <c r="M243" i="138"/>
  <c r="W242" i="138"/>
  <c r="V242" i="138"/>
  <c r="M242" i="138"/>
  <c r="W241" i="138"/>
  <c r="V241" i="138"/>
  <c r="M241" i="138"/>
  <c r="W240" i="138"/>
  <c r="V240" i="138"/>
  <c r="M240" i="138"/>
  <c r="W239" i="138"/>
  <c r="V239" i="138"/>
  <c r="M239" i="138"/>
  <c r="W238" i="138"/>
  <c r="V238" i="138"/>
  <c r="M238" i="138"/>
  <c r="W237" i="138"/>
  <c r="M237" i="138"/>
  <c r="W236" i="138"/>
  <c r="M236" i="138"/>
  <c r="W235" i="138"/>
  <c r="V235" i="138"/>
  <c r="M235" i="138"/>
  <c r="W234" i="138"/>
  <c r="V234" i="138"/>
  <c r="M234" i="138"/>
  <c r="K234" i="138"/>
  <c r="W233" i="138"/>
  <c r="V233" i="138"/>
  <c r="M233" i="138"/>
  <c r="W232" i="138"/>
  <c r="V232" i="138"/>
  <c r="M232" i="138"/>
  <c r="W231" i="138"/>
  <c r="V231" i="138"/>
  <c r="M231" i="138"/>
  <c r="I231" i="138"/>
  <c r="W230" i="138"/>
  <c r="V230" i="138"/>
  <c r="M230" i="138"/>
  <c r="W229" i="138"/>
  <c r="V229" i="138"/>
  <c r="M229" i="138"/>
  <c r="W228" i="138"/>
  <c r="V228" i="138"/>
  <c r="M228" i="138"/>
  <c r="W227" i="138"/>
  <c r="V227" i="138"/>
  <c r="M227" i="138"/>
  <c r="W226" i="138"/>
  <c r="V226" i="138"/>
  <c r="M226" i="138"/>
  <c r="W225" i="138"/>
  <c r="V225" i="138"/>
  <c r="M225" i="138"/>
  <c r="W224" i="138"/>
  <c r="V224" i="138"/>
  <c r="M224" i="138"/>
  <c r="W223" i="138"/>
  <c r="V223" i="138"/>
  <c r="M223" i="138"/>
  <c r="W222" i="138"/>
  <c r="V222" i="138"/>
  <c r="M222" i="138"/>
  <c r="W221" i="138"/>
  <c r="V221" i="138"/>
  <c r="M221" i="138"/>
  <c r="W220" i="138"/>
  <c r="V220" i="138"/>
  <c r="M220" i="138"/>
  <c r="W219" i="138"/>
  <c r="V219" i="138"/>
  <c r="M219" i="138"/>
  <c r="W218" i="138"/>
  <c r="V218" i="138"/>
  <c r="M218" i="138"/>
  <c r="W217" i="138"/>
  <c r="V217" i="138"/>
  <c r="M217" i="138"/>
  <c r="W216" i="138"/>
  <c r="V216" i="138"/>
  <c r="M216" i="138"/>
  <c r="W215" i="138"/>
  <c r="V215" i="138"/>
  <c r="M215" i="138"/>
  <c r="W214" i="138"/>
  <c r="V214" i="138"/>
  <c r="M214" i="138"/>
  <c r="W213" i="138"/>
  <c r="V213" i="138"/>
  <c r="M213" i="138"/>
  <c r="W212" i="138"/>
  <c r="V212" i="138"/>
  <c r="M212" i="138"/>
  <c r="W211" i="138"/>
  <c r="V211" i="138"/>
  <c r="M211" i="138"/>
  <c r="W210" i="138"/>
  <c r="V210" i="138"/>
  <c r="M210" i="138"/>
  <c r="W209" i="138"/>
  <c r="V209" i="138"/>
  <c r="M209" i="138"/>
  <c r="W208" i="138"/>
  <c r="V208" i="138"/>
  <c r="M208" i="138"/>
  <c r="W207" i="138"/>
  <c r="V207" i="138"/>
  <c r="M207" i="138"/>
  <c r="W206" i="138"/>
  <c r="V206" i="138"/>
  <c r="M206" i="138"/>
  <c r="W205" i="138"/>
  <c r="V205" i="138"/>
  <c r="M205" i="138"/>
  <c r="J205" i="138"/>
  <c r="W204" i="138"/>
  <c r="V204" i="138"/>
  <c r="M204" i="138"/>
  <c r="W203" i="138"/>
  <c r="V203" i="138"/>
  <c r="M203" i="138"/>
  <c r="W202" i="138"/>
  <c r="V202" i="138"/>
  <c r="M202" i="138"/>
  <c r="W201" i="138"/>
  <c r="V201" i="138"/>
  <c r="M201" i="138"/>
  <c r="W200" i="138"/>
  <c r="V200" i="138"/>
  <c r="M200" i="138"/>
  <c r="W199" i="138"/>
  <c r="V199" i="138"/>
  <c r="M199" i="138"/>
  <c r="W198" i="138"/>
  <c r="V198" i="138"/>
  <c r="M198" i="138"/>
  <c r="W197" i="138"/>
  <c r="V197" i="138"/>
  <c r="M197" i="138"/>
  <c r="W196" i="138"/>
  <c r="V196" i="138"/>
  <c r="M196" i="138"/>
  <c r="W195" i="138"/>
  <c r="V195" i="138"/>
  <c r="M195" i="138"/>
  <c r="W194" i="138"/>
  <c r="V194" i="138"/>
  <c r="M194" i="138"/>
  <c r="W193" i="138"/>
  <c r="V193" i="138"/>
  <c r="M193" i="138"/>
  <c r="W192" i="138"/>
  <c r="V192" i="138"/>
  <c r="M192" i="138"/>
  <c r="W191" i="138"/>
  <c r="V191" i="138"/>
  <c r="M191" i="138"/>
  <c r="W190" i="138"/>
  <c r="V190" i="138"/>
  <c r="M190" i="138"/>
  <c r="W189" i="138"/>
  <c r="V189" i="138"/>
  <c r="M189" i="138"/>
  <c r="W188" i="138"/>
  <c r="V188" i="138"/>
  <c r="M188" i="138"/>
  <c r="W187" i="138"/>
  <c r="V187" i="138"/>
  <c r="M187" i="138"/>
  <c r="W186" i="138"/>
  <c r="V186" i="138"/>
  <c r="M186" i="138"/>
  <c r="W185" i="138"/>
  <c r="V185" i="138"/>
  <c r="M185" i="138"/>
  <c r="W184" i="138"/>
  <c r="V184" i="138"/>
  <c r="M184" i="138"/>
  <c r="W183" i="138"/>
  <c r="V183" i="138"/>
  <c r="M183" i="138"/>
  <c r="W182" i="138"/>
  <c r="V182" i="138"/>
  <c r="M182" i="138"/>
  <c r="W181" i="138"/>
  <c r="V181" i="138"/>
  <c r="M181" i="138"/>
  <c r="W180" i="138"/>
  <c r="V180" i="138"/>
  <c r="M180" i="138"/>
  <c r="W179" i="138"/>
  <c r="V179" i="138"/>
  <c r="M179" i="138"/>
  <c r="W178" i="138"/>
  <c r="V178" i="138"/>
  <c r="M178" i="138"/>
  <c r="W177" i="138"/>
  <c r="V177" i="138"/>
  <c r="M177" i="138"/>
  <c r="W176" i="138"/>
  <c r="V176" i="138"/>
  <c r="M176" i="138"/>
  <c r="W175" i="138"/>
  <c r="V175" i="138"/>
  <c r="M175" i="138"/>
  <c r="W174" i="138"/>
  <c r="V174" i="138"/>
  <c r="M174" i="138"/>
  <c r="W173" i="138"/>
  <c r="V173" i="138"/>
  <c r="M173" i="138"/>
  <c r="W172" i="138"/>
  <c r="V172" i="138"/>
  <c r="M172" i="138"/>
  <c r="W171" i="138"/>
  <c r="V171" i="138"/>
  <c r="M171" i="138"/>
  <c r="W170" i="138"/>
  <c r="V170" i="138"/>
  <c r="M170" i="138"/>
  <c r="W169" i="138"/>
  <c r="V169" i="138"/>
  <c r="M169" i="138"/>
  <c r="W168" i="138"/>
  <c r="V168" i="138"/>
  <c r="M168" i="138"/>
  <c r="W167" i="138"/>
  <c r="V167" i="138"/>
  <c r="M167" i="138"/>
  <c r="W166" i="138"/>
  <c r="V166" i="138"/>
  <c r="M166" i="138"/>
  <c r="W165" i="138"/>
  <c r="V165" i="138"/>
  <c r="M165" i="138"/>
  <c r="W164" i="138"/>
  <c r="V164" i="138"/>
  <c r="M164" i="138"/>
  <c r="W163" i="138"/>
  <c r="V163" i="138"/>
  <c r="M163" i="138"/>
  <c r="W162" i="138"/>
  <c r="V162" i="138"/>
  <c r="M162" i="138"/>
  <c r="W161" i="138"/>
  <c r="V161" i="138"/>
  <c r="M161" i="138"/>
  <c r="W160" i="138"/>
  <c r="V160" i="138"/>
  <c r="M160" i="138"/>
  <c r="W159" i="138"/>
  <c r="V159" i="138"/>
  <c r="M159" i="138"/>
  <c r="W158" i="138"/>
  <c r="V158" i="138"/>
  <c r="M158" i="138"/>
  <c r="W157" i="138"/>
  <c r="V157" i="138"/>
  <c r="M157" i="138"/>
  <c r="W156" i="138"/>
  <c r="V156" i="138"/>
  <c r="M156" i="138"/>
  <c r="W155" i="138"/>
  <c r="V155" i="138"/>
  <c r="M155" i="138"/>
  <c r="W154" i="138"/>
  <c r="V154" i="138"/>
  <c r="M154" i="138"/>
  <c r="W153" i="138"/>
  <c r="V153" i="138"/>
  <c r="M153" i="138"/>
  <c r="W152" i="138"/>
  <c r="V152" i="138"/>
  <c r="M152" i="138"/>
  <c r="W151" i="138"/>
  <c r="V151" i="138"/>
  <c r="M151" i="138"/>
  <c r="W150" i="138"/>
  <c r="V150" i="138"/>
  <c r="M150" i="138"/>
  <c r="W149" i="138"/>
  <c r="V149" i="138"/>
  <c r="M149" i="138"/>
  <c r="W148" i="138"/>
  <c r="V148" i="138"/>
  <c r="M148" i="138"/>
  <c r="W147" i="138"/>
  <c r="V147" i="138"/>
  <c r="M147" i="138"/>
  <c r="W146" i="138"/>
  <c r="V146" i="138"/>
  <c r="M146" i="138"/>
  <c r="W145" i="138"/>
  <c r="V145" i="138"/>
  <c r="M145" i="138"/>
  <c r="W144" i="138"/>
  <c r="V144" i="138"/>
  <c r="M144" i="138"/>
  <c r="W143" i="138"/>
  <c r="V143" i="138"/>
  <c r="M143" i="138"/>
  <c r="W142" i="138"/>
  <c r="V142" i="138"/>
  <c r="M142" i="138"/>
  <c r="W141" i="138"/>
  <c r="V141" i="138"/>
  <c r="M141" i="138"/>
  <c r="W140" i="138"/>
  <c r="V140" i="138"/>
  <c r="M140" i="138"/>
  <c r="W139" i="138"/>
  <c r="V139" i="138"/>
  <c r="M139" i="138"/>
  <c r="W138" i="138"/>
  <c r="V138" i="138"/>
  <c r="M138" i="138"/>
  <c r="W137" i="138"/>
  <c r="V137" i="138"/>
  <c r="M137" i="138"/>
  <c r="W136" i="138"/>
  <c r="V136" i="138"/>
  <c r="M136" i="138"/>
  <c r="W135" i="138"/>
  <c r="V135" i="138"/>
  <c r="M135" i="138"/>
  <c r="W134" i="138"/>
  <c r="V134" i="138"/>
  <c r="M134" i="138"/>
  <c r="W133" i="138"/>
  <c r="V133" i="138"/>
  <c r="M133" i="138"/>
  <c r="W132" i="138"/>
  <c r="V132" i="138"/>
  <c r="M132" i="138"/>
  <c r="W131" i="138"/>
  <c r="V131" i="138"/>
  <c r="M131" i="138"/>
  <c r="W130" i="138"/>
  <c r="V130" i="138"/>
  <c r="M130" i="138"/>
  <c r="W129" i="138"/>
  <c r="V129" i="138"/>
  <c r="M129" i="138"/>
  <c r="W128" i="138"/>
  <c r="V128" i="138"/>
  <c r="M128" i="138"/>
  <c r="W127" i="138"/>
  <c r="V127" i="138"/>
  <c r="M127" i="138"/>
  <c r="W126" i="138"/>
  <c r="V126" i="138"/>
  <c r="M126" i="138"/>
  <c r="W125" i="138"/>
  <c r="V125" i="138"/>
  <c r="M125" i="138"/>
  <c r="W124" i="138"/>
  <c r="V124" i="138"/>
  <c r="M124" i="138"/>
  <c r="W123" i="138"/>
  <c r="V123" i="138"/>
  <c r="M123" i="138"/>
  <c r="W122" i="138"/>
  <c r="V122" i="138"/>
  <c r="M122" i="138"/>
  <c r="W121" i="138"/>
  <c r="V121" i="138"/>
  <c r="M121" i="138"/>
  <c r="W120" i="138"/>
  <c r="V120" i="138"/>
  <c r="M120" i="138"/>
  <c r="W119" i="138"/>
  <c r="V119" i="138"/>
  <c r="M119" i="138"/>
  <c r="W118" i="138"/>
  <c r="V118" i="138"/>
  <c r="M118" i="138"/>
  <c r="W117" i="138"/>
  <c r="V117" i="138"/>
  <c r="M117" i="138"/>
  <c r="W116" i="138"/>
  <c r="V116" i="138"/>
  <c r="M116" i="138"/>
  <c r="W115" i="138"/>
  <c r="V115" i="138"/>
  <c r="M115" i="138"/>
  <c r="W114" i="138"/>
  <c r="V114" i="138"/>
  <c r="M114" i="138"/>
  <c r="W113" i="138"/>
  <c r="V113" i="138"/>
  <c r="M113" i="138"/>
  <c r="W112" i="138"/>
  <c r="V112" i="138"/>
  <c r="M112" i="138"/>
  <c r="W111" i="138"/>
  <c r="V111" i="138"/>
  <c r="M111" i="138"/>
  <c r="W110" i="138"/>
  <c r="V110" i="138"/>
  <c r="M110" i="138"/>
  <c r="W109" i="138"/>
  <c r="V109" i="138"/>
  <c r="M109" i="138"/>
  <c r="W108" i="138"/>
  <c r="V108" i="138"/>
  <c r="M108" i="138"/>
  <c r="W107" i="138"/>
  <c r="V107" i="138"/>
  <c r="M107" i="138"/>
  <c r="W106" i="138"/>
  <c r="V106" i="138"/>
  <c r="M106" i="138"/>
  <c r="W105" i="138"/>
  <c r="V105" i="138"/>
  <c r="M105" i="138"/>
  <c r="W104" i="138"/>
  <c r="V104" i="138"/>
  <c r="M104" i="138"/>
  <c r="W103" i="138"/>
  <c r="V103" i="138"/>
  <c r="M103" i="138"/>
  <c r="W102" i="138"/>
  <c r="V102" i="138"/>
  <c r="M102" i="138"/>
  <c r="X101" i="138"/>
  <c r="W101" i="138"/>
  <c r="V101" i="138"/>
  <c r="M101" i="138"/>
  <c r="W100" i="138"/>
  <c r="V100" i="138"/>
  <c r="M100" i="138"/>
  <c r="W99" i="138"/>
  <c r="V99" i="138"/>
  <c r="M99" i="138"/>
  <c r="W98" i="138"/>
  <c r="V98" i="138"/>
  <c r="M98" i="138"/>
  <c r="W97" i="138"/>
  <c r="V97" i="138"/>
  <c r="M97" i="138"/>
  <c r="W96" i="138"/>
  <c r="V96" i="138"/>
  <c r="M96" i="138"/>
  <c r="W95" i="138"/>
  <c r="V95" i="138"/>
  <c r="M95" i="138"/>
  <c r="W94" i="138"/>
  <c r="V94" i="138"/>
  <c r="M94" i="138"/>
  <c r="W93" i="138"/>
  <c r="V93" i="138"/>
  <c r="M93" i="138"/>
  <c r="W92" i="138"/>
  <c r="V92" i="138"/>
  <c r="M92" i="138"/>
  <c r="W91" i="138"/>
  <c r="V91" i="138"/>
  <c r="M91" i="138"/>
  <c r="W90" i="138"/>
  <c r="V90" i="138"/>
  <c r="M90" i="138"/>
  <c r="W89" i="138"/>
  <c r="V89" i="138"/>
  <c r="M89" i="138"/>
  <c r="W88" i="138"/>
  <c r="V88" i="138"/>
  <c r="M88" i="138"/>
  <c r="W87" i="138"/>
  <c r="V87" i="138"/>
  <c r="M87" i="138"/>
  <c r="W86" i="138"/>
  <c r="V86" i="138"/>
  <c r="M86" i="138"/>
  <c r="W85" i="138"/>
  <c r="V85" i="138"/>
  <c r="M85" i="138"/>
  <c r="W84" i="138"/>
  <c r="V84" i="138"/>
  <c r="M84" i="138"/>
  <c r="W83" i="138"/>
  <c r="V83" i="138"/>
  <c r="M83" i="138"/>
  <c r="W82" i="138"/>
  <c r="V82" i="138"/>
  <c r="M82" i="138"/>
  <c r="W81" i="138"/>
  <c r="V81" i="138"/>
  <c r="M81" i="138"/>
  <c r="W80" i="138"/>
  <c r="V80" i="138"/>
  <c r="M80" i="138"/>
  <c r="W79" i="138"/>
  <c r="V79" i="138"/>
  <c r="M79" i="138"/>
  <c r="W78" i="138"/>
  <c r="V78" i="138"/>
  <c r="M78" i="138"/>
  <c r="W77" i="138"/>
  <c r="V77" i="138"/>
  <c r="M77" i="138"/>
  <c r="W76" i="138"/>
  <c r="V76" i="138"/>
  <c r="M76" i="138"/>
  <c r="W75" i="138"/>
  <c r="V75" i="138"/>
  <c r="M75" i="138"/>
  <c r="W74" i="138"/>
  <c r="V74" i="138"/>
  <c r="W73" i="138"/>
  <c r="V73" i="138"/>
  <c r="M73" i="138"/>
  <c r="W72" i="138"/>
  <c r="V72" i="138"/>
  <c r="M72" i="138"/>
  <c r="W71" i="138"/>
  <c r="V71" i="138"/>
  <c r="M71" i="138"/>
  <c r="W70" i="138"/>
  <c r="V70" i="138"/>
  <c r="M70" i="138"/>
  <c r="W69" i="138"/>
  <c r="V69" i="138"/>
  <c r="M69" i="138"/>
  <c r="W68" i="138"/>
  <c r="V68" i="138"/>
  <c r="M68" i="138"/>
  <c r="W67" i="138"/>
  <c r="V67" i="138"/>
  <c r="M67" i="138"/>
  <c r="W66" i="138"/>
  <c r="V66" i="138"/>
  <c r="M66" i="138"/>
  <c r="W65" i="138"/>
  <c r="V65" i="138"/>
  <c r="M65" i="138"/>
  <c r="W64" i="138"/>
  <c r="V64" i="138"/>
  <c r="M64" i="138"/>
  <c r="W63" i="138"/>
  <c r="V63" i="138"/>
  <c r="M63" i="138"/>
  <c r="W62" i="138"/>
  <c r="V62" i="138"/>
  <c r="M62" i="138"/>
  <c r="W61" i="138"/>
  <c r="V61" i="138"/>
  <c r="M61" i="138"/>
  <c r="W60" i="138"/>
  <c r="V60" i="138"/>
  <c r="M60" i="138"/>
  <c r="W59" i="138"/>
  <c r="V59" i="138"/>
  <c r="M59" i="138"/>
  <c r="W58" i="138"/>
  <c r="V58" i="138"/>
  <c r="M58" i="138"/>
  <c r="W57" i="138"/>
  <c r="V57" i="138"/>
  <c r="M57" i="138"/>
  <c r="W56" i="138"/>
  <c r="V56" i="138"/>
  <c r="M56" i="138"/>
  <c r="W55" i="138"/>
  <c r="V55" i="138"/>
  <c r="M55" i="138"/>
  <c r="W54" i="138"/>
  <c r="V54" i="138"/>
  <c r="M54" i="138"/>
  <c r="W53" i="138"/>
  <c r="V53" i="138"/>
  <c r="M53" i="138"/>
  <c r="W52" i="138"/>
  <c r="V52" i="138"/>
  <c r="M52" i="138"/>
  <c r="W51" i="138"/>
  <c r="V51" i="138"/>
  <c r="M51" i="138"/>
  <c r="W50" i="138"/>
  <c r="M50" i="138"/>
  <c r="W49" i="138"/>
  <c r="M49" i="138"/>
  <c r="W39" i="138"/>
  <c r="W38" i="138"/>
  <c r="W37" i="138"/>
  <c r="W36" i="138"/>
  <c r="M36" i="138"/>
  <c r="W35" i="138"/>
  <c r="M35" i="138"/>
  <c r="W34" i="138"/>
  <c r="M34" i="138"/>
  <c r="W33" i="138"/>
  <c r="M33" i="138"/>
  <c r="W32" i="138"/>
  <c r="M32" i="138"/>
  <c r="W31" i="138"/>
  <c r="M31" i="138"/>
  <c r="W30" i="138"/>
  <c r="M30" i="138"/>
  <c r="W29" i="138"/>
  <c r="M29" i="138"/>
  <c r="W28" i="138"/>
  <c r="M28" i="138"/>
  <c r="W27" i="138"/>
  <c r="M27" i="138"/>
  <c r="W26" i="138"/>
  <c r="M26" i="138"/>
  <c r="W25" i="138"/>
  <c r="M25" i="138"/>
  <c r="W24" i="138"/>
  <c r="M24" i="138"/>
  <c r="W23" i="138"/>
  <c r="R23" i="138"/>
  <c r="W22" i="138"/>
  <c r="W21" i="138"/>
  <c r="Q21" i="138"/>
  <c r="Y20" i="138"/>
  <c r="W20" i="138"/>
  <c r="W19" i="138"/>
  <c r="Q19" i="138"/>
  <c r="W18" i="138"/>
  <c r="Q18" i="138"/>
  <c r="W17" i="138"/>
  <c r="Q17" i="138"/>
  <c r="W16" i="138"/>
  <c r="Q16" i="138"/>
  <c r="W15" i="138"/>
  <c r="Q15" i="138"/>
  <c r="W14" i="138"/>
  <c r="Q14" i="138"/>
  <c r="W13" i="138"/>
  <c r="W12" i="138"/>
  <c r="Q12" i="138"/>
  <c r="Q250" i="138" s="1"/>
  <c r="E32" i="134" s="1"/>
  <c r="E36" i="134" s="1"/>
  <c r="E41" i="134" s="1"/>
  <c r="W10" i="138"/>
  <c r="M10" i="138"/>
  <c r="W9" i="138"/>
  <c r="M9" i="138"/>
  <c r="W8" i="138"/>
  <c r="P32" i="156"/>
  <c r="G32" i="156"/>
  <c r="C32" i="156" s="1"/>
  <c r="M31" i="156"/>
  <c r="I31" i="156"/>
  <c r="C31" i="156"/>
  <c r="Q29" i="156"/>
  <c r="P29" i="156"/>
  <c r="O29" i="156"/>
  <c r="N29" i="156"/>
  <c r="M29" i="156"/>
  <c r="L29" i="156"/>
  <c r="K29" i="156"/>
  <c r="J29" i="156"/>
  <c r="I29" i="156"/>
  <c r="H29" i="156"/>
  <c r="G29" i="156"/>
  <c r="C28" i="156"/>
  <c r="R27" i="156"/>
  <c r="Q27" i="156"/>
  <c r="P27" i="156"/>
  <c r="O27" i="156"/>
  <c r="N27" i="156"/>
  <c r="M27" i="156"/>
  <c r="L27" i="156"/>
  <c r="K27" i="156"/>
  <c r="J27" i="156"/>
  <c r="I27" i="156"/>
  <c r="G27" i="156"/>
  <c r="C27" i="156"/>
  <c r="R26" i="156"/>
  <c r="G26" i="156"/>
  <c r="C26" i="156"/>
  <c r="R25" i="156"/>
  <c r="G25" i="156"/>
  <c r="C25" i="156" s="1"/>
  <c r="R24" i="156"/>
  <c r="G24" i="156"/>
  <c r="C24" i="156"/>
  <c r="C20" i="156"/>
  <c r="C17" i="156"/>
  <c r="R16" i="156"/>
  <c r="Q16" i="156"/>
  <c r="P16" i="156"/>
  <c r="O16" i="156"/>
  <c r="N16" i="156"/>
  <c r="M16" i="156"/>
  <c r="C16" i="156"/>
  <c r="R15" i="156"/>
  <c r="Q15" i="156"/>
  <c r="P15" i="156"/>
  <c r="O15" i="156"/>
  <c r="N15" i="156"/>
  <c r="M15" i="156"/>
  <c r="L15" i="156"/>
  <c r="K15" i="156"/>
  <c r="C15" i="156"/>
  <c r="R14" i="156"/>
  <c r="Q14" i="156"/>
  <c r="P14" i="156"/>
  <c r="O14" i="156"/>
  <c r="N14" i="156"/>
  <c r="M14" i="156"/>
  <c r="L14" i="156"/>
  <c r="K14" i="156"/>
  <c r="J14" i="156"/>
  <c r="I14" i="156"/>
  <c r="H14" i="156"/>
  <c r="G14" i="156"/>
  <c r="C14" i="156"/>
  <c r="R13" i="156"/>
  <c r="Q13" i="156"/>
  <c r="P13" i="156"/>
  <c r="O13" i="156"/>
  <c r="N13" i="156"/>
  <c r="M13" i="156"/>
  <c r="L13" i="156"/>
  <c r="K13" i="156"/>
  <c r="J13" i="156"/>
  <c r="I13" i="156"/>
  <c r="C13" i="156" s="1"/>
  <c r="R12" i="156"/>
  <c r="Q12" i="156"/>
  <c r="P12" i="156"/>
  <c r="O12" i="156"/>
  <c r="C12" i="156"/>
  <c r="R11" i="156"/>
  <c r="Q11" i="156"/>
  <c r="P11" i="156"/>
  <c r="O11" i="156"/>
  <c r="N11" i="156"/>
  <c r="M11" i="156"/>
  <c r="L11" i="156"/>
  <c r="J11" i="156"/>
  <c r="I11" i="156"/>
  <c r="C11" i="156"/>
  <c r="R10" i="156"/>
  <c r="Q10" i="156"/>
  <c r="P10" i="156"/>
  <c r="O10" i="156"/>
  <c r="N10" i="156"/>
  <c r="M10" i="156"/>
  <c r="L10" i="156"/>
  <c r="K10" i="156"/>
  <c r="J10" i="156"/>
  <c r="I10" i="156"/>
  <c r="H10" i="156"/>
  <c r="G10" i="156"/>
  <c r="C10" i="156"/>
  <c r="C28" i="149"/>
  <c r="R29" i="156" s="1"/>
  <c r="F26" i="149"/>
  <c r="P45" i="137" s="1"/>
  <c r="Q45" i="137" s="1"/>
  <c r="C26" i="149"/>
  <c r="C21" i="149"/>
  <c r="C16" i="149"/>
  <c r="C15" i="149"/>
  <c r="C14" i="149"/>
  <c r="C13" i="149"/>
  <c r="C12" i="149"/>
  <c r="C11" i="149"/>
  <c r="C10" i="149"/>
  <c r="C9" i="149"/>
  <c r="K47" i="134"/>
  <c r="I46" i="134"/>
  <c r="K45" i="134"/>
  <c r="H37" i="134"/>
  <c r="I35" i="134"/>
  <c r="E35" i="134"/>
  <c r="E31" i="134"/>
  <c r="J30" i="134"/>
  <c r="E29" i="134"/>
  <c r="J28" i="134"/>
  <c r="E28" i="134"/>
  <c r="E26" i="134"/>
  <c r="H24" i="134"/>
  <c r="E22" i="134"/>
  <c r="P55" i="147" s="1"/>
  <c r="D21" i="134"/>
  <c r="D20" i="134"/>
  <c r="E18" i="134"/>
  <c r="J17" i="134"/>
  <c r="J18" i="134" s="1"/>
  <c r="E13" i="134"/>
  <c r="E12" i="134"/>
  <c r="H8" i="146" l="1"/>
  <c r="K8" i="146"/>
  <c r="C22" i="156"/>
  <c r="G7" i="146"/>
  <c r="H7" i="146"/>
  <c r="H11" i="146" s="1"/>
  <c r="F7" i="146"/>
  <c r="E7" i="146"/>
  <c r="M8" i="137"/>
  <c r="N8" i="137"/>
  <c r="L8" i="137"/>
  <c r="R8" i="137"/>
  <c r="D33" i="156"/>
  <c r="S8" i="137"/>
  <c r="S29" i="156"/>
  <c r="C59" i="137"/>
  <c r="C67" i="137" s="1"/>
  <c r="C61" i="137"/>
  <c r="D6" i="146"/>
  <c r="D11" i="146" s="1"/>
  <c r="H8" i="137"/>
  <c r="G8" i="137"/>
  <c r="F8" i="137"/>
  <c r="T45" i="137"/>
  <c r="S45" i="137"/>
  <c r="R45" i="137"/>
  <c r="C29" i="156"/>
  <c r="E28" i="156" s="1"/>
  <c r="D59" i="137" s="1"/>
  <c r="C34" i="149"/>
  <c r="E33" i="156"/>
  <c r="E11" i="146" l="1"/>
  <c r="I7" i="146"/>
  <c r="L15" i="137"/>
  <c r="R15" i="137" s="1"/>
  <c r="F27" i="137" s="1"/>
  <c r="L27" i="137" s="1"/>
  <c r="R27" i="137" s="1"/>
  <c r="F40" i="137" s="1"/>
  <c r="L40" i="137" s="1"/>
  <c r="R40" i="137" s="1"/>
  <c r="F54" i="137" s="1"/>
  <c r="L54" i="137" s="1"/>
  <c r="M15" i="137"/>
  <c r="S15" i="137" s="1"/>
  <c r="G27" i="137" s="1"/>
  <c r="M27" i="137" s="1"/>
  <c r="S27" i="137" s="1"/>
  <c r="G40" i="137" s="1"/>
  <c r="M40" i="137" s="1"/>
  <c r="S40" i="137" s="1"/>
  <c r="G54" i="137" s="1"/>
  <c r="M54" i="137" s="1"/>
  <c r="N15" i="137"/>
  <c r="T15" i="137" s="1"/>
  <c r="H27" i="137" s="1"/>
  <c r="N27" i="137" s="1"/>
  <c r="T27" i="137" s="1"/>
  <c r="H40" i="137" s="1"/>
  <c r="N40" i="137" s="1"/>
  <c r="T40" i="137" s="1"/>
  <c r="H54" i="137" s="1"/>
  <c r="N54" i="137" s="1"/>
  <c r="T54" i="137" s="1"/>
  <c r="R54" i="137"/>
  <c r="S54" i="137"/>
  <c r="E59" i="137"/>
  <c r="C35" i="156"/>
  <c r="H38" i="134" s="1"/>
  <c r="H41" i="134" s="1"/>
  <c r="I45" i="134" l="1"/>
  <c r="I42" i="134"/>
  <c r="I41" i="134" s="1"/>
  <c r="G59" i="137"/>
  <c r="H11" i="134" s="1"/>
  <c r="F59" i="137"/>
  <c r="H10" i="134" s="1"/>
  <c r="H59" i="137"/>
  <c r="H12" i="134" s="1"/>
  <c r="H13" i="134" l="1"/>
  <c r="K42" i="134"/>
  <c r="K46" i="134"/>
  <c r="J45" i="134"/>
</calcChain>
</file>

<file path=xl/sharedStrings.xml><?xml version="1.0" encoding="utf-8"?>
<sst xmlns="http://schemas.openxmlformats.org/spreadsheetml/2006/main" count="2071" uniqueCount="1155">
  <si>
    <t>BADAN USAHA MILIK DESA BUMDesa SEJAHTERA</t>
  </si>
  <si>
    <t>NERACA BUMDESA</t>
  </si>
  <si>
    <t>TANGGAL, 31 DESEMBER</t>
  </si>
  <si>
    <t>AKTIVA</t>
  </si>
  <si>
    <t>PASSIVA</t>
  </si>
  <si>
    <t>1.</t>
  </si>
  <si>
    <t>HARTA</t>
  </si>
  <si>
    <t>2.</t>
  </si>
  <si>
    <t>HUTANG</t>
  </si>
  <si>
    <t>1.1</t>
  </si>
  <si>
    <t>Kas</t>
  </si>
  <si>
    <t>2.1</t>
  </si>
  <si>
    <t>PADes</t>
  </si>
  <si>
    <t>1.1.1</t>
  </si>
  <si>
    <t>Kas Umum</t>
  </si>
  <si>
    <t>2.2</t>
  </si>
  <si>
    <t>Penguatan modal</t>
  </si>
  <si>
    <t>1.1.2</t>
  </si>
  <si>
    <t>Kas Harian</t>
  </si>
  <si>
    <t>2.3</t>
  </si>
  <si>
    <t>Cadangan</t>
  </si>
  <si>
    <t>Total Kas</t>
  </si>
  <si>
    <t>Jumlah</t>
  </si>
  <si>
    <t>3.</t>
  </si>
  <si>
    <t>MODAL</t>
  </si>
  <si>
    <t>1.2</t>
  </si>
  <si>
    <t>Bank</t>
  </si>
  <si>
    <t>3.1</t>
  </si>
  <si>
    <t>Penguatan modal dari SHU</t>
  </si>
  <si>
    <t>1.2.1</t>
  </si>
  <si>
    <t>Bank BRI</t>
  </si>
  <si>
    <t>3.1.1</t>
  </si>
  <si>
    <t>SHU 2017</t>
  </si>
  <si>
    <t>1.2.2</t>
  </si>
  <si>
    <t>Bank BPD</t>
  </si>
  <si>
    <t>3.1.2</t>
  </si>
  <si>
    <t>SHU 2018</t>
  </si>
  <si>
    <t>Total Bank</t>
  </si>
  <si>
    <t>3.1.3</t>
  </si>
  <si>
    <t>SHU 2019</t>
  </si>
  <si>
    <t>3.1.4</t>
  </si>
  <si>
    <t>SHU 2020</t>
  </si>
  <si>
    <t>1.3</t>
  </si>
  <si>
    <t>Inventaris</t>
  </si>
  <si>
    <t>3.1.5</t>
  </si>
  <si>
    <t>SHU 2021</t>
  </si>
  <si>
    <t>1.3.1</t>
  </si>
  <si>
    <t>Akumulasi Penyusutan</t>
  </si>
  <si>
    <t>3.1.6</t>
  </si>
  <si>
    <t>SHU 2022</t>
  </si>
  <si>
    <t>1.3.2</t>
  </si>
  <si>
    <t>Nilai Buku</t>
  </si>
  <si>
    <t>3.1.7</t>
  </si>
  <si>
    <t>SHU 2023</t>
  </si>
  <si>
    <t>3.1.8</t>
  </si>
  <si>
    <t>SHU 2024</t>
  </si>
  <si>
    <t>1.4</t>
  </si>
  <si>
    <t>Alokasi ke Unit Usaha</t>
  </si>
  <si>
    <t>3.2</t>
  </si>
  <si>
    <t>Penyertaan Modal</t>
  </si>
  <si>
    <t>1.4.1</t>
  </si>
  <si>
    <t>Modal Usaha (Piutang) Syariah</t>
  </si>
  <si>
    <t>3.2.1</t>
  </si>
  <si>
    <t xml:space="preserve">Dari APBD Barru 2013-2014 </t>
  </si>
  <si>
    <t>1.4.2</t>
  </si>
  <si>
    <t>Investasi  Gas</t>
  </si>
  <si>
    <t>3.2.2</t>
  </si>
  <si>
    <t xml:space="preserve">Dari Dana Desa 2017 </t>
  </si>
  <si>
    <t>1.4.3</t>
  </si>
  <si>
    <t>Investasi Perikanan</t>
  </si>
  <si>
    <t>3.2.3</t>
  </si>
  <si>
    <t>Dari Dana Desa 2018</t>
  </si>
  <si>
    <t>1.4.4</t>
  </si>
  <si>
    <t>Piutang Multi Finance</t>
  </si>
  <si>
    <t>3.2.4</t>
  </si>
  <si>
    <t xml:space="preserve">Dari Dana Desa 2019 </t>
  </si>
  <si>
    <t>1.4.5</t>
  </si>
  <si>
    <t>Investasi BRI Link</t>
  </si>
  <si>
    <t>3.2.5</t>
  </si>
  <si>
    <t xml:space="preserve">Dari Dana Desa 2020 </t>
  </si>
  <si>
    <t>1.4.6</t>
  </si>
  <si>
    <t>Investasi Barang dan Jasa</t>
  </si>
  <si>
    <t>3.2.6</t>
  </si>
  <si>
    <t xml:space="preserve">Dari Dana Desa 2022 </t>
  </si>
  <si>
    <t>1.4.7</t>
  </si>
  <si>
    <t>Investasi Ketahanan Pangan</t>
  </si>
  <si>
    <t>3.2.7</t>
  </si>
  <si>
    <t xml:space="preserve">Dari Dana Desa 2023 </t>
  </si>
  <si>
    <t>1.4.8</t>
  </si>
  <si>
    <t>Toko Alat Bengkel</t>
  </si>
  <si>
    <t>3.2.8</t>
  </si>
  <si>
    <t>Dari Dana Desa 2024</t>
  </si>
  <si>
    <t>1.4.9</t>
  </si>
  <si>
    <t>Dana Pelatihan Pengurus BUMDes</t>
  </si>
  <si>
    <t>3.2.9</t>
  </si>
  <si>
    <t>Dari Dana Desa 2025</t>
  </si>
  <si>
    <t>1.4.10</t>
  </si>
  <si>
    <t>Piutang Sementara</t>
  </si>
  <si>
    <t>3.2.10</t>
  </si>
  <si>
    <t>Dari Kemendes 2023</t>
  </si>
  <si>
    <t>Tabungan Masyarakat</t>
  </si>
  <si>
    <t>Surplus ditahan</t>
  </si>
  <si>
    <t>3.2.11</t>
  </si>
  <si>
    <t>Surplus berjalan</t>
  </si>
  <si>
    <t>TOTAL AKTIVA</t>
  </si>
  <si>
    <t>JUMLAH</t>
  </si>
  <si>
    <t>Batupute, 31 DESEMBER</t>
  </si>
  <si>
    <t>PENGURUS BUMDes SEJAHTERA</t>
  </si>
  <si>
    <t>DESA BATUPUTE KEC.SOPPENG RIAJA KAB.BARRU</t>
  </si>
  <si>
    <t>DIREKTUR</t>
  </si>
  <si>
    <t>BENDAHARA</t>
  </si>
  <si>
    <t>WAWAN DARMAWAN</t>
  </si>
  <si>
    <t>IRMA ALISA, S.T</t>
  </si>
  <si>
    <t>RUGI LABA BUMDESA SEJAHTERA</t>
  </si>
  <si>
    <t>BULAN DESEMBER 2025</t>
  </si>
  <si>
    <t>Desa/Kecamatan</t>
  </si>
  <si>
    <t>: Batupute Kec.Soppeng Riaja</t>
  </si>
  <si>
    <t>Kabupaten</t>
  </si>
  <si>
    <t>: Barru</t>
  </si>
  <si>
    <t>Provinsi</t>
  </si>
  <si>
    <t>: Sulsel</t>
  </si>
  <si>
    <t>PENDAPATAN</t>
  </si>
  <si>
    <t>LABA/RUGI</t>
  </si>
  <si>
    <t>4.1</t>
  </si>
  <si>
    <t>Pendapatan Operasional</t>
  </si>
  <si>
    <t>4.1.1</t>
  </si>
  <si>
    <t>Unit Usaha Piutang Syariah</t>
  </si>
  <si>
    <t>4.1.2</t>
  </si>
  <si>
    <t>Unit Usaha Penjualan Gas</t>
  </si>
  <si>
    <t>4.1.3</t>
  </si>
  <si>
    <t>Unit Usaha Penjualan Alat-alat Prikanan</t>
  </si>
  <si>
    <t>4.1.4</t>
  </si>
  <si>
    <t>BRILINK</t>
  </si>
  <si>
    <t>4.1.5</t>
  </si>
  <si>
    <t>Multiguna Finance</t>
  </si>
  <si>
    <t>4.1.6</t>
  </si>
  <si>
    <t>Pengadaan Barang &amp; Jasa</t>
  </si>
  <si>
    <t>4.1.7</t>
  </si>
  <si>
    <t>Ketahanan Pangan</t>
  </si>
  <si>
    <t>4.1.8</t>
  </si>
  <si>
    <t>Toko Bengkel</t>
  </si>
  <si>
    <t>4.2</t>
  </si>
  <si>
    <t>Pendapatan Non Ops</t>
  </si>
  <si>
    <t>4.2.1</t>
  </si>
  <si>
    <t>Bunga Bank</t>
  </si>
  <si>
    <t>4.2.2</t>
  </si>
  <si>
    <t>Pendapatan Lain-lain</t>
  </si>
  <si>
    <t>TOTAL PENDAPATAN ( KOTOR)</t>
  </si>
  <si>
    <t>BIAYA-BIAYA</t>
  </si>
  <si>
    <t>5.1.1</t>
  </si>
  <si>
    <t>Gaji  Pengurus</t>
  </si>
  <si>
    <t>5.1.2</t>
  </si>
  <si>
    <t>Gaji  Penasehat</t>
  </si>
  <si>
    <t>5.1.3</t>
  </si>
  <si>
    <t>Gaji  Pengawas</t>
  </si>
  <si>
    <t>5.1.4</t>
  </si>
  <si>
    <t>Biaya Operasional</t>
  </si>
  <si>
    <t>5.1.5</t>
  </si>
  <si>
    <t>Sewa Rumah</t>
  </si>
  <si>
    <t>5.1.6</t>
  </si>
  <si>
    <t>Beban Penyusutan</t>
  </si>
  <si>
    <t>6.</t>
  </si>
  <si>
    <t>Biaya  OPS</t>
  </si>
  <si>
    <t>6.1.1</t>
  </si>
  <si>
    <t>Pajak</t>
  </si>
  <si>
    <t>6.1.2</t>
  </si>
  <si>
    <t>Adm Bank</t>
  </si>
  <si>
    <t>Biaya Lain-Lain</t>
  </si>
  <si>
    <t>7.1</t>
  </si>
  <si>
    <t>Studi Banding</t>
  </si>
  <si>
    <t>LABA BERSIH BUMDes</t>
  </si>
  <si>
    <t>Batupute, 31 DESEMBER 2025</t>
  </si>
  <si>
    <t>IRMA ALISA, ST</t>
  </si>
  <si>
    <t>RUGI LABA BUMDESA</t>
  </si>
  <si>
    <t>BULAN JANUARI  S / D DESEMBER 2025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</si>
  <si>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</si>
  <si>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</si>
  <si>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</si>
  <si>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</si>
  <si>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</si>
  <si>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</si>
  <si>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</si>
  <si>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</si>
  <si>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</si>
  <si>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</si>
  <si>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</si>
  <si>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</si>
  <si>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Unit Piutang Syariah</t>
  </si>
  <si>
    <t>Investasi Gas Penjualan Gas</t>
  </si>
  <si>
    <t>Investasi BRILINK</t>
  </si>
  <si>
    <t>Piutang Multiguna Finance</t>
  </si>
  <si>
    <t>Gaji Penasehat</t>
  </si>
  <si>
    <t>Gaji Pengawas</t>
  </si>
  <si>
    <t>5.1.7</t>
  </si>
  <si>
    <t>Pajak Penghasilan</t>
  </si>
  <si>
    <t>Bayar Gas Hilang</t>
  </si>
  <si>
    <t>KAS HARIAN BULAN DESEMBER</t>
  </si>
  <si>
    <t>Desa</t>
  </si>
  <si>
    <t>Kab</t>
  </si>
  <si>
    <t>Prov</t>
  </si>
  <si>
    <t>TANGGAL</t>
  </si>
  <si>
    <t>URAIAN</t>
  </si>
  <si>
    <t>PEMASUKAN</t>
  </si>
  <si>
    <t>PENGELUARAN</t>
  </si>
  <si>
    <t>KAS HARIAN</t>
  </si>
  <si>
    <t>PIUTANG SYARI'AH</t>
  </si>
  <si>
    <t>MULTI FINANCE</t>
  </si>
  <si>
    <t>BRILink</t>
  </si>
  <si>
    <t>GAS ELPIJI</t>
  </si>
  <si>
    <t>BARANG DAN JASA</t>
  </si>
  <si>
    <t>TOKO NELAYAN</t>
  </si>
  <si>
    <t>KETAHANAN PANGAN</t>
  </si>
  <si>
    <t>TOKO BENGKEL</t>
  </si>
  <si>
    <t>BIAYA LAIN-LAIN</t>
  </si>
  <si>
    <t>TABUNGAN MASYARAKAT</t>
  </si>
  <si>
    <t>PIUTANG SEMENTARA</t>
  </si>
  <si>
    <t>BIAYA OPERASIONAL</t>
  </si>
  <si>
    <t>1-12-2025</t>
  </si>
  <si>
    <t>SALDO AKHIR BULAN NOVEMBER</t>
  </si>
  <si>
    <t xml:space="preserve"> </t>
  </si>
  <si>
    <t>Pipa Saluran air ujunge</t>
  </si>
  <si>
    <t>Materai belum laku</t>
  </si>
  <si>
    <t>Materai</t>
  </si>
  <si>
    <t>Mantanaince bor air</t>
  </si>
  <si>
    <t>Pestisida</t>
  </si>
  <si>
    <t>titik 3</t>
  </si>
  <si>
    <t>titik 4</t>
  </si>
  <si>
    <t>titik 5</t>
  </si>
  <si>
    <t>Titik 6</t>
  </si>
  <si>
    <t>Titik 7</t>
  </si>
  <si>
    <t>Titik 8</t>
  </si>
  <si>
    <t>Sisa dana bor air</t>
  </si>
  <si>
    <t>Sisa bor air</t>
  </si>
  <si>
    <t>TAHAP KEDUA GALUNG JAMPU</t>
  </si>
  <si>
    <t>Tambahan Pestisida</t>
  </si>
  <si>
    <t>Besi polos 25x12 10 btg</t>
  </si>
  <si>
    <t>Piutang Sementara baju</t>
  </si>
  <si>
    <t>Hilang materai</t>
  </si>
  <si>
    <t>Piutang Irma alisa</t>
  </si>
  <si>
    <t>tabungan bumdes</t>
  </si>
  <si>
    <t>Koperasi Merah putih</t>
  </si>
  <si>
    <t>Kak lina</t>
  </si>
  <si>
    <t>Suriani Yunus</t>
  </si>
  <si>
    <t>Amel</t>
  </si>
  <si>
    <t>Haslinda staf</t>
  </si>
  <si>
    <t>BelI mesin potong rumput + GAS BAPAK PUTRI</t>
  </si>
  <si>
    <t>Talangan tukang</t>
  </si>
  <si>
    <t>Haseng</t>
  </si>
  <si>
    <t>Wawan</t>
  </si>
  <si>
    <t>Bank BSI</t>
  </si>
  <si>
    <t>Panjar pak malik</t>
  </si>
  <si>
    <t>Pinjaman sementara suriani yunus</t>
  </si>
  <si>
    <t>pak desa</t>
  </si>
  <si>
    <t>Sponsor Napak tilas</t>
  </si>
  <si>
    <t>Kak ria</t>
  </si>
  <si>
    <t>Piutang sementara wawan gaji tukang</t>
  </si>
  <si>
    <t>Baju rompi untuk lpj</t>
  </si>
  <si>
    <t>staf desa</t>
  </si>
  <si>
    <t>Uang transport 2 kali ke makassar toko bengkel</t>
  </si>
  <si>
    <t>Hera Prawati</t>
  </si>
  <si>
    <t>Arisman</t>
  </si>
  <si>
    <t>Idris</t>
  </si>
  <si>
    <t>Hasaruddin</t>
  </si>
  <si>
    <t>Apandi</t>
  </si>
  <si>
    <t>Ria</t>
  </si>
  <si>
    <t>Menjenguk mama uci</t>
  </si>
  <si>
    <t>7-12-2025</t>
  </si>
  <si>
    <t>Kredit hp Amelia</t>
  </si>
  <si>
    <t>Unit usaha perbengkelan</t>
  </si>
  <si>
    <t>Pencairan fitri</t>
  </si>
  <si>
    <t>harga sebenarnya</t>
  </si>
  <si>
    <t>Pelunasan Nurhayati</t>
  </si>
  <si>
    <t>Pelunasan yusman</t>
  </si>
  <si>
    <t>8-12-2025</t>
  </si>
  <si>
    <t>Ladung</t>
  </si>
  <si>
    <t>Modal ladung</t>
  </si>
  <si>
    <t>tahap 2</t>
  </si>
  <si>
    <t>Nurlina</t>
  </si>
  <si>
    <t>Piutang sementara uci</t>
  </si>
  <si>
    <t>Muliati syam</t>
  </si>
  <si>
    <t>9-12-2025</t>
  </si>
  <si>
    <t>tabungan fatmawati</t>
  </si>
  <si>
    <t>11-12-2025</t>
  </si>
  <si>
    <t>Pasir pinrang 1 mobil</t>
  </si>
  <si>
    <t>Pembayaran talangan batu</t>
  </si>
  <si>
    <t>Pembayaran biaya operasional</t>
  </si>
  <si>
    <t>Uang hollo</t>
  </si>
  <si>
    <t>Keuntungan drainase</t>
  </si>
  <si>
    <t>bayar pasir</t>
  </si>
  <si>
    <t>pasir 1 mobil</t>
  </si>
  <si>
    <t>batu 1 mobil</t>
  </si>
  <si>
    <t>solar</t>
  </si>
  <si>
    <t>kopi+gula+air</t>
  </si>
  <si>
    <t>uang transport rapat dibarru peningkatan kapasitas</t>
  </si>
  <si>
    <t>Talangan pak desa</t>
  </si>
  <si>
    <t>Lahar</t>
  </si>
  <si>
    <t>12-12-2025</t>
  </si>
  <si>
    <t>Tabungan bu desa</t>
  </si>
  <si>
    <t>Tabung untuk drainase</t>
  </si>
  <si>
    <t>Pembayaran talangan di brilink</t>
  </si>
  <si>
    <t>15-12-2025</t>
  </si>
  <si>
    <t>Umar</t>
  </si>
  <si>
    <t>Hj. Nadira</t>
  </si>
  <si>
    <t>Keuntungan dari pembelian kursi</t>
  </si>
  <si>
    <t>Transport ambil uang tunai</t>
  </si>
  <si>
    <t>Talangan beli karung</t>
  </si>
  <si>
    <t>16-12-2025</t>
  </si>
  <si>
    <t>ladung</t>
  </si>
  <si>
    <t>Wawan darmawan</t>
  </si>
  <si>
    <t>Pelunasan wawan darmawan</t>
  </si>
  <si>
    <t>Pencairan Wawan darmawan</t>
  </si>
  <si>
    <t>17-12-2025</t>
  </si>
  <si>
    <t>Pencairan nurul azmi</t>
  </si>
  <si>
    <t>Pembayaran hutang etta temma</t>
  </si>
  <si>
    <t>Ira Indira</t>
  </si>
  <si>
    <t>Keuntungan brankas</t>
  </si>
  <si>
    <t>Konsumsi zoom briliank selama 2 hari</t>
  </si>
  <si>
    <t>panjar TPK etta ruke</t>
  </si>
  <si>
    <t>18-12-2025</t>
  </si>
  <si>
    <t>konsumsi rapat internal</t>
  </si>
  <si>
    <t>19-12-2025</t>
  </si>
  <si>
    <t>Riska</t>
  </si>
  <si>
    <t>Farida</t>
  </si>
  <si>
    <t>Muh. Nawir</t>
  </si>
  <si>
    <t>Tabungan wawan</t>
  </si>
  <si>
    <t>Abd. malik</t>
  </si>
  <si>
    <t>pembayaran talangan drainase</t>
  </si>
  <si>
    <t>yusuf</t>
  </si>
  <si>
    <t>20-12-2025</t>
  </si>
  <si>
    <t>Konsumsi untuk KANWIL BRI makassar</t>
  </si>
  <si>
    <t>Nasi kotak 24 untuk kanwil BRI makassar</t>
  </si>
  <si>
    <t>Keuntungan vitamin posyandu</t>
  </si>
  <si>
    <t>Pinjaman sementara kantor desa untuk ekskapator</t>
  </si>
  <si>
    <t>21-12-2025</t>
  </si>
  <si>
    <t>hari minggu</t>
  </si>
  <si>
    <t>22-12-2025</t>
  </si>
  <si>
    <t>Irtika adillah</t>
  </si>
  <si>
    <t>23-12-2025</t>
  </si>
  <si>
    <t>Yuliana</t>
  </si>
  <si>
    <t>24-12-2025</t>
  </si>
  <si>
    <t>Herawati</t>
  </si>
  <si>
    <t>Syahriani</t>
  </si>
  <si>
    <t>25-28-2025</t>
  </si>
  <si>
    <t>libur</t>
  </si>
  <si>
    <t>29-12-2025</t>
  </si>
  <si>
    <t>Diana</t>
  </si>
  <si>
    <t>Sa'nang</t>
  </si>
  <si>
    <t>Indah</t>
  </si>
  <si>
    <t>Herul</t>
  </si>
  <si>
    <t>i baji</t>
  </si>
  <si>
    <t>Ratna</t>
  </si>
  <si>
    <t>Hannan</t>
  </si>
  <si>
    <t>Risna</t>
  </si>
  <si>
    <t>Hardiyanzah</t>
  </si>
  <si>
    <t>Pinjaman sementara bidan mita</t>
  </si>
  <si>
    <t>Uang transport ambil rompi</t>
  </si>
  <si>
    <t>Kasriah</t>
  </si>
  <si>
    <t>Taharuddin</t>
  </si>
  <si>
    <t>Hasniati</t>
  </si>
  <si>
    <t>Rosmiah</t>
  </si>
  <si>
    <t>Hj. neni</t>
  </si>
  <si>
    <t>Sarina</t>
  </si>
  <si>
    <t>Haslinda</t>
  </si>
  <si>
    <t>30-12-2025</t>
  </si>
  <si>
    <t xml:space="preserve">Hj. salma </t>
  </si>
  <si>
    <t>Yatti</t>
  </si>
  <si>
    <t>Hj Ira indira</t>
  </si>
  <si>
    <t>Hj. cia</t>
  </si>
  <si>
    <t>Nur syam</t>
  </si>
  <si>
    <t>Fitra dwi atirah</t>
  </si>
  <si>
    <t>Nurul azmi</t>
  </si>
  <si>
    <t>Fatmawati hp</t>
  </si>
  <si>
    <t>Nurdalia</t>
  </si>
  <si>
    <t>Jaharuddin</t>
  </si>
  <si>
    <t>Irma alisa</t>
  </si>
  <si>
    <t>Suriyani yunus</t>
  </si>
  <si>
    <t>amiruddin</t>
  </si>
  <si>
    <t>Jayanti</t>
  </si>
  <si>
    <t>Pembayaran hutang suriyani</t>
  </si>
  <si>
    <t>Gaji Pegawai</t>
  </si>
  <si>
    <t>Suriani</t>
  </si>
  <si>
    <t>Hasanuddin</t>
  </si>
  <si>
    <t>Wahida</t>
  </si>
  <si>
    <t>Nurdia (pokok)</t>
  </si>
  <si>
    <t>Nurfaidah</t>
  </si>
  <si>
    <t>M.akil</t>
  </si>
  <si>
    <t>Hamdia</t>
  </si>
  <si>
    <t>Wellu</t>
  </si>
  <si>
    <t>Surianto</t>
  </si>
  <si>
    <t>Fatmawati</t>
  </si>
  <si>
    <t>Satria Sinring</t>
  </si>
  <si>
    <t>Nahira</t>
  </si>
  <si>
    <t>La beddu</t>
  </si>
  <si>
    <t>Naharuddin</t>
  </si>
  <si>
    <t>Ratnawati</t>
  </si>
  <si>
    <t>Rusmiati</t>
  </si>
  <si>
    <t>Muh. kurniawan</t>
  </si>
  <si>
    <t>Saharuddin</t>
  </si>
  <si>
    <t>Daswati</t>
  </si>
  <si>
    <t>Mariani</t>
  </si>
  <si>
    <t>Herman</t>
  </si>
  <si>
    <t>Agustang</t>
  </si>
  <si>
    <t>ST. Hasnah</t>
  </si>
  <si>
    <t>Nur hikmah</t>
  </si>
  <si>
    <t>Nurjannah</t>
  </si>
  <si>
    <t>Mariati zainuddin</t>
  </si>
  <si>
    <t>Bahar</t>
  </si>
  <si>
    <t>Jumiati</t>
  </si>
  <si>
    <t>Fitriani ujunge</t>
  </si>
  <si>
    <t>Moh. Takwin</t>
  </si>
  <si>
    <t>Setoran gas</t>
  </si>
  <si>
    <t>Keuntungan brilink</t>
  </si>
  <si>
    <t>Idawati</t>
  </si>
  <si>
    <t>Hj. Hasriyanti</t>
  </si>
  <si>
    <t>Ridayana</t>
  </si>
  <si>
    <t>andi herul</t>
  </si>
  <si>
    <t>bank sampah</t>
  </si>
  <si>
    <t>Nuryadin jafar</t>
  </si>
  <si>
    <t>Amirullah</t>
  </si>
  <si>
    <t>Keuntungan toko bengkel</t>
  </si>
  <si>
    <t>Rasni Rasyid</t>
  </si>
  <si>
    <t>Ramlah</t>
  </si>
  <si>
    <t>Dewi</t>
  </si>
  <si>
    <t>Rahman</t>
  </si>
  <si>
    <t>Usman</t>
  </si>
  <si>
    <t>Faisal</t>
  </si>
  <si>
    <t>Fitriani A</t>
  </si>
  <si>
    <t>Sakriani</t>
  </si>
  <si>
    <t>Rupianah</t>
  </si>
  <si>
    <t>fee bank</t>
  </si>
  <si>
    <t>fatimah haji</t>
  </si>
  <si>
    <t>Hj. Hamdana</t>
  </si>
  <si>
    <t>Hj nursam</t>
  </si>
  <si>
    <t>Ebit Kurniawan</t>
  </si>
  <si>
    <t>Verawati</t>
  </si>
  <si>
    <t>Nurhayati bale</t>
  </si>
  <si>
    <t>ST masitoh</t>
  </si>
  <si>
    <t>Darsiah</t>
  </si>
  <si>
    <t>Gusri</t>
  </si>
  <si>
    <t>Fadillah</t>
  </si>
  <si>
    <t>Arif</t>
  </si>
  <si>
    <t>Damis</t>
  </si>
  <si>
    <t>Keuntungan pestisida</t>
  </si>
  <si>
    <t>Pinjaman sementara wawan</t>
  </si>
  <si>
    <t>Gaji kanit pestisida</t>
  </si>
  <si>
    <t>Indra umi ruli</t>
  </si>
  <si>
    <t>Fitri ujunge</t>
  </si>
  <si>
    <t>MENGETAHUI</t>
  </si>
  <si>
    <t>Disetujui Oleh</t>
  </si>
  <si>
    <t>Dibuat Oleh</t>
  </si>
  <si>
    <t>hutang dibrilnk</t>
  </si>
  <si>
    <t>IRMA ALISA</t>
  </si>
  <si>
    <t>tahap kedua bor air</t>
  </si>
  <si>
    <t>Direktur</t>
  </si>
  <si>
    <t>Bendahara BUMDes Sejahtera</t>
  </si>
  <si>
    <t>hutang</t>
  </si>
  <si>
    <t>BUKU BANTU</t>
  </si>
  <si>
    <t>MODAL USAHA SYARIAH</t>
  </si>
  <si>
    <t>Hari Tanggal-Bulan-Tahun</t>
  </si>
  <si>
    <t>:31 DESEMBER 2025</t>
  </si>
  <si>
    <t>NO</t>
  </si>
  <si>
    <t>NASABAH</t>
  </si>
  <si>
    <t>JML PINJAMAN</t>
  </si>
  <si>
    <t>ANGSURAN</t>
  </si>
  <si>
    <t>SISA</t>
  </si>
  <si>
    <t>TUNGGAKAN BAGI HASIL 2.5%</t>
  </si>
  <si>
    <t>KET</t>
  </si>
  <si>
    <t xml:space="preserve">SISA </t>
  </si>
  <si>
    <t>POKOK</t>
  </si>
  <si>
    <t>B. SIL 2.5%</t>
  </si>
  <si>
    <t xml:space="preserve">POKOK </t>
  </si>
  <si>
    <t>ASTRINA</t>
  </si>
  <si>
    <t>SAHARUDDIN</t>
  </si>
  <si>
    <t>01-10-2022</t>
  </si>
  <si>
    <t>31-12-2025</t>
  </si>
  <si>
    <t>Ariyanto.SH.MH.</t>
  </si>
  <si>
    <t>ST.Hasnah</t>
  </si>
  <si>
    <t>Sukmawati</t>
  </si>
  <si>
    <t>Hj.Nadira</t>
  </si>
  <si>
    <t>Indra Umi Rulianti</t>
  </si>
  <si>
    <t>Tumina</t>
  </si>
  <si>
    <t>Ratna S</t>
  </si>
  <si>
    <t>Nurhayati yusman</t>
  </si>
  <si>
    <t>Yusman</t>
  </si>
  <si>
    <t>Nurhayati Bahtiar</t>
  </si>
  <si>
    <t>Wahidah</t>
  </si>
  <si>
    <t>Sakka Batupute</t>
  </si>
  <si>
    <t>stp bagi hasil</t>
  </si>
  <si>
    <t>Aisyah</t>
  </si>
  <si>
    <t>15-07-2020</t>
  </si>
  <si>
    <t>Nurjanna</t>
  </si>
  <si>
    <t>A.Haerul</t>
  </si>
  <si>
    <t>22-10-2020</t>
  </si>
  <si>
    <t>usman</t>
  </si>
  <si>
    <t>11-01-2022</t>
  </si>
  <si>
    <t>10-01-2022</t>
  </si>
  <si>
    <t>FITRIANI A</t>
  </si>
  <si>
    <t>FITRIANI B</t>
  </si>
  <si>
    <t>Hj.Wali</t>
  </si>
  <si>
    <t>stp bg hasil</t>
  </si>
  <si>
    <t xml:space="preserve">WELLU </t>
  </si>
  <si>
    <t>DEWI</t>
  </si>
  <si>
    <t>14-01-2022</t>
  </si>
  <si>
    <t>mariati zainuddin</t>
  </si>
  <si>
    <t>MULIANI</t>
  </si>
  <si>
    <t>05-04-2022</t>
  </si>
  <si>
    <t>Muhammad Nawir</t>
  </si>
  <si>
    <t>23-11-2022</t>
  </si>
  <si>
    <t>RUSMIATI AWERANGE</t>
  </si>
  <si>
    <t>RASNI RASYID</t>
  </si>
  <si>
    <t>Hj Rosniah</t>
  </si>
  <si>
    <t>Iraja</t>
  </si>
  <si>
    <t>25-11-2022</t>
  </si>
  <si>
    <t>Labeddu</t>
  </si>
  <si>
    <t>26-11-2022</t>
  </si>
  <si>
    <t>Muliati Syam</t>
  </si>
  <si>
    <t>30-11-2022</t>
  </si>
  <si>
    <t>Roslaelah Damis</t>
  </si>
  <si>
    <t>03-12-2022</t>
  </si>
  <si>
    <t>Zulfikar</t>
  </si>
  <si>
    <t>06-12-2022</t>
  </si>
  <si>
    <t>Baharuddin</t>
  </si>
  <si>
    <t>07-12-2022</t>
  </si>
  <si>
    <t>I BAJI</t>
  </si>
  <si>
    <t>08-02-2023</t>
  </si>
  <si>
    <t>RAMLAH</t>
  </si>
  <si>
    <t>SURIANI</t>
  </si>
  <si>
    <t>MARIANI</t>
  </si>
  <si>
    <t>DASWATI</t>
  </si>
  <si>
    <t>SYAHRIANI</t>
  </si>
  <si>
    <t>ST.MASITOH</t>
  </si>
  <si>
    <t>10-02-2023</t>
  </si>
  <si>
    <t>Irma Ujunge</t>
  </si>
  <si>
    <t>JUMIATI</t>
  </si>
  <si>
    <t>10-04-2023</t>
  </si>
  <si>
    <t xml:space="preserve">SUMARNI/naharuddin </t>
  </si>
  <si>
    <t>RISNA</t>
  </si>
  <si>
    <t>NAHIRA</t>
  </si>
  <si>
    <t>ROSMIAH</t>
  </si>
  <si>
    <t>DARSIAH</t>
  </si>
  <si>
    <t>HASLINDA</t>
  </si>
  <si>
    <t>SARINA</t>
  </si>
  <si>
    <t>SAMSINAR</t>
  </si>
  <si>
    <t>FATIMAH HJ</t>
  </si>
  <si>
    <t>SA'NANG</t>
  </si>
  <si>
    <t>ANDI YULIAH</t>
  </si>
  <si>
    <t>SULVIANI KARMAN</t>
  </si>
  <si>
    <t>MULIATI</t>
  </si>
  <si>
    <t>HASENG</t>
  </si>
  <si>
    <t>DIANA</t>
  </si>
  <si>
    <t>HJ.HAMDANA</t>
  </si>
  <si>
    <t>11-04-2023</t>
  </si>
  <si>
    <t>MOH HAERUDDIN</t>
  </si>
  <si>
    <t>NUR HIKMAH</t>
  </si>
  <si>
    <t>14-04-2023</t>
  </si>
  <si>
    <t>DARWIS</t>
  </si>
  <si>
    <t>14-05-2023</t>
  </si>
  <si>
    <t>RUPIANAH</t>
  </si>
  <si>
    <t>SAKKA AWERANGE</t>
  </si>
  <si>
    <t>02-08-2023</t>
  </si>
  <si>
    <t>RAHMATIA</t>
  </si>
  <si>
    <t>04-08-2023</t>
  </si>
  <si>
    <t>ARIFIN 2</t>
  </si>
  <si>
    <t>AMIRULLAH</t>
  </si>
  <si>
    <t>15-09-2023</t>
  </si>
  <si>
    <t>Hj.Nur Asia</t>
  </si>
  <si>
    <t>Ridwan</t>
  </si>
  <si>
    <t>HASLINDA staff desa</t>
  </si>
  <si>
    <t>16-10-2023</t>
  </si>
  <si>
    <t>Mustika</t>
  </si>
  <si>
    <t>25-10-2023</t>
  </si>
  <si>
    <t>Hj.Ira Indira</t>
  </si>
  <si>
    <t>Hj.Salma</t>
  </si>
  <si>
    <t>02-11-2023</t>
  </si>
  <si>
    <t>Nasria</t>
  </si>
  <si>
    <t>08-11-2023</t>
  </si>
  <si>
    <t>Nur Syam</t>
  </si>
  <si>
    <t>11-11-2023</t>
  </si>
  <si>
    <t>06-12-2023</t>
  </si>
  <si>
    <t>ISEHA</t>
  </si>
  <si>
    <t>29-01-2024</t>
  </si>
  <si>
    <t>Bustaman</t>
  </si>
  <si>
    <t>31-01-2024</t>
  </si>
  <si>
    <t>Nuryadin Jafar</t>
  </si>
  <si>
    <t>02-02-2024</t>
  </si>
  <si>
    <t>Faizal</t>
  </si>
  <si>
    <t>28-02-2024</t>
  </si>
  <si>
    <t>Fitra Dwi Atirah</t>
  </si>
  <si>
    <t>04-03-2024</t>
  </si>
  <si>
    <t>HARDIYANZAH</t>
  </si>
  <si>
    <t>18-03-2024</t>
  </si>
  <si>
    <t>Hasnah. D</t>
  </si>
  <si>
    <t>20-03-2024</t>
  </si>
  <si>
    <t>RIDAYANA</t>
  </si>
  <si>
    <t>HJ. HASRIYANTI</t>
  </si>
  <si>
    <t>SUDIRMAN HALIM</t>
  </si>
  <si>
    <t>22-03-2024</t>
  </si>
  <si>
    <t>NURLINA</t>
  </si>
  <si>
    <t>14-05-2024</t>
  </si>
  <si>
    <t>HERIANI</t>
  </si>
  <si>
    <t>SURIANTO</t>
  </si>
  <si>
    <t>19-05-2024</t>
  </si>
  <si>
    <t>M. AKIL</t>
  </si>
  <si>
    <t>27-05-2024</t>
  </si>
  <si>
    <t>EBIT KURNIAWAN</t>
  </si>
  <si>
    <t>20-06-2024</t>
  </si>
  <si>
    <t>BANK SAMPAH</t>
  </si>
  <si>
    <t>27-06-2024</t>
  </si>
  <si>
    <t>Suriani A.ma Pust</t>
  </si>
  <si>
    <t>11-07-2024</t>
  </si>
  <si>
    <t>Mallombasi</t>
  </si>
  <si>
    <t>15-07-2024</t>
  </si>
  <si>
    <t>Verawaty Sudarmin</t>
  </si>
  <si>
    <t>05-08-2024</t>
  </si>
  <si>
    <t>09-08-2024</t>
  </si>
  <si>
    <t>3-12-2025</t>
  </si>
  <si>
    <t>27-09-2024</t>
  </si>
  <si>
    <t>Hasna</t>
  </si>
  <si>
    <t>07-11-2024</t>
  </si>
  <si>
    <t>Hj Nursam</t>
  </si>
  <si>
    <t>14-11-2024</t>
  </si>
  <si>
    <t>Pak Faizal</t>
  </si>
  <si>
    <t>Hasaruddin, s.sos</t>
  </si>
  <si>
    <t>30-12-2024</t>
  </si>
  <si>
    <t>Abd. Hannan</t>
  </si>
  <si>
    <t>16-4-2025</t>
  </si>
  <si>
    <t>Indah Purnamasari</t>
  </si>
  <si>
    <t>22-7-2025</t>
  </si>
  <si>
    <t>Fitriani Ujunge</t>
  </si>
  <si>
    <t>8-10-2025</t>
  </si>
  <si>
    <t>10-11-2025</t>
  </si>
  <si>
    <t>Abd. Malik</t>
  </si>
  <si>
    <t>12-11-2025</t>
  </si>
  <si>
    <t>13-11-2025</t>
  </si>
  <si>
    <t>Hj. Rusnaeni</t>
  </si>
  <si>
    <t>20-11-2025</t>
  </si>
  <si>
    <t>Umiarti</t>
  </si>
  <si>
    <t>Kusmala Dewi</t>
  </si>
  <si>
    <t>Rohani Salam</t>
  </si>
  <si>
    <t>Nasrul Suwandi</t>
  </si>
  <si>
    <t>Syahrir</t>
  </si>
  <si>
    <t>Rusmi</t>
  </si>
  <si>
    <t>Nurhayati Bale</t>
  </si>
  <si>
    <t>Hardiana</t>
  </si>
  <si>
    <t>Muhtar</t>
  </si>
  <si>
    <t>Nurdia</t>
  </si>
  <si>
    <t>17-11-2019</t>
  </si>
  <si>
    <t>DARMAWATI</t>
  </si>
  <si>
    <t>Mahrang</t>
  </si>
  <si>
    <t>Mariati Alimin</t>
  </si>
  <si>
    <t>H.Taha</t>
  </si>
  <si>
    <t>Rosmah</t>
  </si>
  <si>
    <t>Fatimah B</t>
  </si>
  <si>
    <t>31-01-2019</t>
  </si>
  <si>
    <t>Akriani Hakim</t>
  </si>
  <si>
    <t>Ariyanin Arifin</t>
  </si>
  <si>
    <t>Madong</t>
  </si>
  <si>
    <t>13-09-2020</t>
  </si>
  <si>
    <t>Busman</t>
  </si>
  <si>
    <t>Sennang</t>
  </si>
  <si>
    <t>12-10-2020</t>
  </si>
  <si>
    <t>Lis Sugiarti</t>
  </si>
  <si>
    <t>FITRIYANI/ANDIK</t>
  </si>
  <si>
    <t>Hajrah</t>
  </si>
  <si>
    <t>17-09-2020</t>
  </si>
  <si>
    <t>Murianto</t>
  </si>
  <si>
    <t>Hj.ST Hajar</t>
  </si>
  <si>
    <t>15-02-2021</t>
  </si>
  <si>
    <t>Nur Hudayah</t>
  </si>
  <si>
    <t>01-03-2023</t>
  </si>
  <si>
    <t>KASRIAH</t>
  </si>
  <si>
    <t>Agusniar</t>
  </si>
  <si>
    <t>Total Transaksi Bulan ini</t>
  </si>
  <si>
    <t>Total Transaksi S/d Bulan ini Thn Berjalan</t>
  </si>
  <si>
    <t>Total Transaksi Komulatif</t>
  </si>
  <si>
    <t>Mengetahui</t>
  </si>
  <si>
    <t>Diperiksa Oleh</t>
  </si>
  <si>
    <t xml:space="preserve">KEPALA UNIT </t>
  </si>
  <si>
    <t>BENDAHARA BUMDes Sejahtera</t>
  </si>
  <si>
    <t>FATMAWATI</t>
  </si>
  <si>
    <t>LAPORAN KEUANGAN KEPALA UNIT USAHA MULTIGUNA FINANCIAL BUMDes SEJAHTERA</t>
  </si>
  <si>
    <t>DESA BATUPUTE KEC.SOPPENG RIAJA KAB.BARRU BULAN DESEMBER 2025</t>
  </si>
  <si>
    <t>Tgl Beli</t>
  </si>
  <si>
    <t>Nama</t>
  </si>
  <si>
    <t>Jenis Brg</t>
  </si>
  <si>
    <t>HARGA BELI</t>
  </si>
  <si>
    <t>LABA</t>
  </si>
  <si>
    <t>TOTAL</t>
  </si>
  <si>
    <t>Jkt Waktu</t>
  </si>
  <si>
    <t>PEMBAYARAN</t>
  </si>
  <si>
    <t>Saldo</t>
  </si>
  <si>
    <t>KEUNTNG</t>
  </si>
  <si>
    <t>Ke</t>
  </si>
  <si>
    <t>TGL</t>
  </si>
  <si>
    <t>Pokok</t>
  </si>
  <si>
    <t>Keuntungan</t>
  </si>
  <si>
    <t>JML</t>
  </si>
  <si>
    <t xml:space="preserve">Pokok </t>
  </si>
  <si>
    <t>HP.OPPO A9</t>
  </si>
  <si>
    <t>Aswar</t>
  </si>
  <si>
    <t>HP VIVO Y19</t>
  </si>
  <si>
    <t>Fatimah</t>
  </si>
  <si>
    <t>Brng Dagangan</t>
  </si>
  <si>
    <t>Fitriani</t>
  </si>
  <si>
    <t>HP.OppoA52020</t>
  </si>
  <si>
    <t>Satriandi</t>
  </si>
  <si>
    <t>Conventer UFI</t>
  </si>
  <si>
    <t>Resky.A</t>
  </si>
  <si>
    <t>HP OPPO AIK</t>
  </si>
  <si>
    <t>Sri Utami.K</t>
  </si>
  <si>
    <t>HP OPPO A5RAM4</t>
  </si>
  <si>
    <t>Sabrani</t>
  </si>
  <si>
    <t>HP SAMSUNGJ7</t>
  </si>
  <si>
    <t>RUKMAN HAMID</t>
  </si>
  <si>
    <t>Barang Campuran</t>
  </si>
  <si>
    <t>17-05-2024</t>
  </si>
  <si>
    <t xml:space="preserve">Muh. Saing </t>
  </si>
  <si>
    <t>Bibit udang</t>
  </si>
  <si>
    <t>Muh.Irwan</t>
  </si>
  <si>
    <t>Darmawati</t>
  </si>
  <si>
    <t>HP OPPOA5 2020</t>
  </si>
  <si>
    <t>Budiman</t>
  </si>
  <si>
    <t>HP XIOMI REDMI 8</t>
  </si>
  <si>
    <t>Nurhalisa</t>
  </si>
  <si>
    <t>REALME C17</t>
  </si>
  <si>
    <t>Ariyani Arifin II</t>
  </si>
  <si>
    <t>TV</t>
  </si>
  <si>
    <t>05-04-2024</t>
  </si>
  <si>
    <t>Herman saputra</t>
  </si>
  <si>
    <t>BAN MOBIL</t>
  </si>
  <si>
    <t>Kistang</t>
  </si>
  <si>
    <t>Perdagangan</t>
  </si>
  <si>
    <t>Haerul Anwar 2</t>
  </si>
  <si>
    <t>Reno8 5G</t>
  </si>
  <si>
    <t>Wadang</t>
  </si>
  <si>
    <t>HP</t>
  </si>
  <si>
    <t>Moh Takwin</t>
  </si>
  <si>
    <t>Bahan Bangunan</t>
  </si>
  <si>
    <t>SUDARMIN Ujungge</t>
  </si>
  <si>
    <t>16-07-2023</t>
  </si>
  <si>
    <t>Barang</t>
  </si>
  <si>
    <t>02-12-2023</t>
  </si>
  <si>
    <t>Nurdalia 2</t>
  </si>
  <si>
    <t>SENG RUMAH</t>
  </si>
  <si>
    <t>26-02-2024</t>
  </si>
  <si>
    <t>Amiruddin T</t>
  </si>
  <si>
    <t>Sparepart Mobil</t>
  </si>
  <si>
    <t>Kosmetik</t>
  </si>
  <si>
    <t>3-11-2025</t>
  </si>
  <si>
    <t>barang Bangunan</t>
  </si>
  <si>
    <t>Genset</t>
  </si>
  <si>
    <t>03-07-2024</t>
  </si>
  <si>
    <t>Yusnita Zainal Arifin</t>
  </si>
  <si>
    <t>HP Samsung</t>
  </si>
  <si>
    <t>bulan 10 ditagih</t>
  </si>
  <si>
    <t>10-07-2024</t>
  </si>
  <si>
    <t>Irtika Adillah</t>
  </si>
  <si>
    <t>Laptop</t>
  </si>
  <si>
    <t>Motor Honda</t>
  </si>
  <si>
    <t>16-07-2024</t>
  </si>
  <si>
    <t>Nurul Asmi/Fatma</t>
  </si>
  <si>
    <t>Bahan jualan</t>
  </si>
  <si>
    <t>19-07-2024</t>
  </si>
  <si>
    <t>Irma</t>
  </si>
  <si>
    <t>Motor Yamaha</t>
  </si>
  <si>
    <t>24-07-2024</t>
  </si>
  <si>
    <t>Kredit HP</t>
  </si>
  <si>
    <t>Rusli</t>
  </si>
  <si>
    <t>11-10-2024</t>
  </si>
  <si>
    <t>Muh. Kurniawan, SE</t>
  </si>
  <si>
    <t>Kredit HP Samsung</t>
  </si>
  <si>
    <t>05-11-2024</t>
  </si>
  <si>
    <t>20-11-2024</t>
  </si>
  <si>
    <t>Kredit HP Oppo</t>
  </si>
  <si>
    <t>Syamsuddin</t>
  </si>
  <si>
    <t>Pupuk subsidi</t>
  </si>
  <si>
    <t>01-01-2025</t>
  </si>
  <si>
    <t>11-01-2025</t>
  </si>
  <si>
    <t>Muh. Yusuf</t>
  </si>
  <si>
    <t>Hp samsung</t>
  </si>
  <si>
    <t>5-05-2025</t>
  </si>
  <si>
    <t>04-06-2025</t>
  </si>
  <si>
    <t>17-11-2025</t>
  </si>
  <si>
    <t>Muh.Tang</t>
  </si>
  <si>
    <t>11-06-2025</t>
  </si>
  <si>
    <t>Wawan Darmawan</t>
  </si>
  <si>
    <t>21-7-2025</t>
  </si>
  <si>
    <t>HP Oppo A5x</t>
  </si>
  <si>
    <t>11-8-2025</t>
  </si>
  <si>
    <t>Tab</t>
  </si>
  <si>
    <t>Mansyur</t>
  </si>
  <si>
    <t>Jaring</t>
  </si>
  <si>
    <t xml:space="preserve">Jaring </t>
  </si>
  <si>
    <t>29-8-2025</t>
  </si>
  <si>
    <t>Sofyan</t>
  </si>
  <si>
    <t>Baju Selam</t>
  </si>
  <si>
    <t>Ancu</t>
  </si>
  <si>
    <t>Kacamata+jaring</t>
  </si>
  <si>
    <t>4-8-2025</t>
  </si>
  <si>
    <t>Hj. Ira Indira</t>
  </si>
  <si>
    <t>HP VIvo</t>
  </si>
  <si>
    <t>19-9-2025</t>
  </si>
  <si>
    <t>Amelia</t>
  </si>
  <si>
    <t xml:space="preserve">JUMLAH </t>
  </si>
  <si>
    <t>Ketua BUMDes Sejahtera</t>
  </si>
  <si>
    <t>BUMDesa SEJAHTERA DESA BATUPUTE KECAMATAN SOPPENG RIAJA KABUPATEN BARRU</t>
  </si>
  <si>
    <t>TAHUN 2025</t>
  </si>
  <si>
    <t>MARET</t>
  </si>
  <si>
    <t>LABA BERSIH</t>
  </si>
  <si>
    <t>PEMBAGIAN SHU</t>
  </si>
  <si>
    <t>PADes 75%</t>
  </si>
  <si>
    <t>BUMDes 20%</t>
  </si>
  <si>
    <t>CAD 5%</t>
  </si>
  <si>
    <t>MULTI FINACE</t>
  </si>
  <si>
    <t>PANGKALAN GAS ELPIJI</t>
  </si>
  <si>
    <t>APRIL</t>
  </si>
  <si>
    <t>JUNI</t>
  </si>
  <si>
    <t>JULI</t>
  </si>
  <si>
    <t>AGUSTUS</t>
  </si>
  <si>
    <t>SEPTEMBER</t>
  </si>
  <si>
    <t>OKTOBER</t>
  </si>
  <si>
    <t>NOVEMBER</t>
  </si>
  <si>
    <t>DESEMBER</t>
  </si>
  <si>
    <t>CADANGAN 5%</t>
  </si>
  <si>
    <t>Mesin bor</t>
  </si>
  <si>
    <t>BUKU BANTU BRILink</t>
  </si>
  <si>
    <t>BUMDes SEJAHTERA DESA BATUPUTE KEC-SOPPENG RIAJA</t>
  </si>
  <si>
    <t>KABUPATEN BARRU TAHUN 2025</t>
  </si>
  <si>
    <t>Bulan DESEMBER 2025</t>
  </si>
  <si>
    <t>No</t>
  </si>
  <si>
    <t>Transaksi</t>
  </si>
  <si>
    <t>Tgl Transaksi</t>
  </si>
  <si>
    <t>Saldo Awal  Sebelum Tutup Buku</t>
  </si>
  <si>
    <t>Saldo S/d Bulan lalu ( Thn Berjalan )</t>
  </si>
  <si>
    <t>Penarikan</t>
  </si>
  <si>
    <t>31/12/2025</t>
  </si>
  <si>
    <t>Transfer</t>
  </si>
  <si>
    <t>ATM Sendiri</t>
  </si>
  <si>
    <t>Fee bank</t>
  </si>
  <si>
    <t>Gaji Karyawan brilink</t>
  </si>
  <si>
    <t>BULAN MARET</t>
  </si>
  <si>
    <t>Jenis Inventaris</t>
  </si>
  <si>
    <t>Tanggal Pembelian</t>
  </si>
  <si>
    <t>Bukti Pembelian</t>
  </si>
  <si>
    <t>Unit</t>
  </si>
  <si>
    <t>Harga Satuan</t>
  </si>
  <si>
    <t>Harga Perolehan</t>
  </si>
  <si>
    <t>Umur Ekonomis</t>
  </si>
  <si>
    <t>Penyusutan / Bulan</t>
  </si>
  <si>
    <t>Penyusutan s/d thn lalu</t>
  </si>
  <si>
    <t>Penyusutan Thn Berjalan</t>
  </si>
  <si>
    <t>Penyusutan s/d bln lalu</t>
  </si>
  <si>
    <t>Penyusutan bln ini THOK</t>
  </si>
  <si>
    <t>Umur Pakai</t>
  </si>
  <si>
    <t>Penyusutan</t>
  </si>
  <si>
    <t>Tahun
Berjalan</t>
  </si>
  <si>
    <t>Akumulasi</t>
  </si>
  <si>
    <t>7 = 5 * 6</t>
  </si>
  <si>
    <t>9 = 7/8</t>
  </si>
  <si>
    <t>11=10*9</t>
  </si>
  <si>
    <t>13 = 9*12</t>
  </si>
  <si>
    <t>14= 10+12</t>
  </si>
  <si>
    <t>15 = 11 + 13</t>
  </si>
  <si>
    <t>16 = 7 - 15</t>
  </si>
  <si>
    <t>Lemari</t>
  </si>
  <si>
    <t>Nota</t>
  </si>
  <si>
    <t>Timbangan</t>
  </si>
  <si>
    <t>Lemari Etalase</t>
  </si>
  <si>
    <t>Pemadam kebakaran</t>
  </si>
  <si>
    <t>Pengaman Gas</t>
  </si>
  <si>
    <t>Rante Gas</t>
  </si>
  <si>
    <t>09/102018</t>
  </si>
  <si>
    <t>Motor</t>
  </si>
  <si>
    <t>EPSON L310</t>
  </si>
  <si>
    <t>Meja</t>
  </si>
  <si>
    <t>Kursi Kantor</t>
  </si>
  <si>
    <t>Meja BRILink</t>
  </si>
  <si>
    <t>laptop</t>
  </si>
  <si>
    <t>14-01-2024</t>
  </si>
  <si>
    <t>Kipas Angin</t>
  </si>
  <si>
    <t>Kunci Ring</t>
  </si>
  <si>
    <t>19-09-2024</t>
  </si>
  <si>
    <t>Kunci Pipa 18</t>
  </si>
  <si>
    <t>Batu Widya</t>
  </si>
  <si>
    <t>Mesin Gurinda</t>
  </si>
  <si>
    <t>16-10-2024</t>
  </si>
  <si>
    <t>Lampu Box</t>
  </si>
  <si>
    <t>30-10-2024</t>
  </si>
  <si>
    <t>Gerobak Bor air</t>
  </si>
  <si>
    <t>31-10-2024</t>
  </si>
  <si>
    <t>Travo las Proquip</t>
  </si>
  <si>
    <t>14-05-2025</t>
  </si>
  <si>
    <t>Kaca mata automatis</t>
  </si>
  <si>
    <t>Kawat las</t>
  </si>
  <si>
    <t>Senter Kepala</t>
  </si>
  <si>
    <t>31-05-2025</t>
  </si>
  <si>
    <t>Jas Hujan untuk ketapang</t>
  </si>
  <si>
    <t>23-6-2025</t>
  </si>
  <si>
    <t>Jirgen</t>
  </si>
  <si>
    <t>18-7-2025</t>
  </si>
  <si>
    <t>Tabung gas</t>
  </si>
  <si>
    <t>Timbangan Gabah 150kg</t>
  </si>
  <si>
    <t>13-8-2025</t>
  </si>
  <si>
    <t>Molen</t>
  </si>
  <si>
    <t>28-8-2025</t>
  </si>
  <si>
    <t>Bor air titik 1-7</t>
  </si>
  <si>
    <t>HARUS NOL MAMA INDRA</t>
  </si>
  <si>
    <t>m36-s38</t>
  </si>
  <si>
    <t>05-03-2024</t>
  </si>
  <si>
    <t>mesin bor</t>
  </si>
  <si>
    <t>13-09-2024</t>
  </si>
  <si>
    <t>nota</t>
  </si>
  <si>
    <t>KEGIATAN</t>
  </si>
  <si>
    <t xml:space="preserve">: Pagar dan Halaman Kantor Desa </t>
  </si>
  <si>
    <t>SUMBER DANA</t>
  </si>
  <si>
    <t>:  APBDesa 2024</t>
  </si>
  <si>
    <t>BARANG</t>
  </si>
  <si>
    <t>SAT</t>
  </si>
  <si>
    <t>HARGA</t>
  </si>
  <si>
    <t>SELISIH BELANJA/ LABA</t>
  </si>
  <si>
    <t>REALISASI</t>
  </si>
  <si>
    <t>TOKO</t>
  </si>
  <si>
    <t>Semen PC @ 40  kg</t>
  </si>
  <si>
    <t>Zak</t>
  </si>
  <si>
    <t>Keuntungan Molen</t>
  </si>
  <si>
    <t>Kali</t>
  </si>
  <si>
    <t>JUMLAH TOTAL</t>
  </si>
  <si>
    <t>PEMBELIAN</t>
  </si>
  <si>
    <t>PENJUALAN</t>
  </si>
  <si>
    <t>BAGI HASIL</t>
  </si>
  <si>
    <t>STOK</t>
  </si>
  <si>
    <t>JML BRG</t>
  </si>
  <si>
    <t>KA UNIT 50%</t>
  </si>
  <si>
    <t>BUMDes 50%</t>
  </si>
  <si>
    <t>Pengisian gas pertama</t>
  </si>
  <si>
    <t>DAFTAR INSENTIF USAHA BOR AIR</t>
  </si>
  <si>
    <t>TITIK</t>
  </si>
  <si>
    <t>ANGGARAN PER 1 TITIK</t>
  </si>
  <si>
    <t>KEUNTUNGAN</t>
  </si>
  <si>
    <t>UPAH/GAJI</t>
  </si>
  <si>
    <t>Kepala Unit</t>
  </si>
  <si>
    <t>BUMDesa</t>
  </si>
  <si>
    <t>3 &amp; 4</t>
  </si>
  <si>
    <t>DESA BATUPUTE KEC.SOPPENG RIAJA</t>
  </si>
  <si>
    <t>Masuk Inventaris</t>
  </si>
  <si>
    <t>Kunci Ring Pas</t>
  </si>
  <si>
    <t>Kunci pipa 18</t>
  </si>
  <si>
    <t>Mesin Gerinda</t>
  </si>
  <si>
    <t>Total</t>
  </si>
  <si>
    <t>BIAYA OPERASIONAL MOLEN 2024</t>
  </si>
  <si>
    <t>SEWA MOLEN 2024</t>
  </si>
  <si>
    <t>Uraian</t>
  </si>
  <si>
    <t>JMLH BRG</t>
  </si>
  <si>
    <t>SATUAN</t>
  </si>
  <si>
    <t>HARGA SATUAN</t>
  </si>
  <si>
    <t>JUMLAH HARGA</t>
  </si>
  <si>
    <t>Jumlah hari</t>
  </si>
  <si>
    <t>Perhari</t>
  </si>
  <si>
    <t>HARGA SEWA</t>
  </si>
  <si>
    <t>Modifikasi Molen</t>
  </si>
  <si>
    <t>kali</t>
  </si>
  <si>
    <t>Pengeluaran Molen</t>
  </si>
  <si>
    <t>beli velg dan ban molen</t>
  </si>
  <si>
    <t>Sewa molen</t>
  </si>
  <si>
    <t>08-10-2024</t>
  </si>
  <si>
    <t>Sewa Molen</t>
  </si>
  <si>
    <t>12-10-2024</t>
  </si>
  <si>
    <t>ban molen</t>
  </si>
  <si>
    <t>06-12-2024</t>
  </si>
  <si>
    <t>Solar</t>
  </si>
  <si>
    <t>liter</t>
  </si>
  <si>
    <t>Oli molen</t>
  </si>
  <si>
    <t>Liter</t>
  </si>
  <si>
    <t xml:space="preserve">Dibuat Oleh </t>
  </si>
  <si>
    <t>BIAYA OPERASIONAL BULAN MEI 2025</t>
  </si>
  <si>
    <t>Biaya motor pak malik ketapang</t>
  </si>
  <si>
    <t>beli tinta</t>
  </si>
  <si>
    <t>botol</t>
  </si>
  <si>
    <t>transport + makan ketapang</t>
  </si>
  <si>
    <t>beli solar untuk molen 10 liter</t>
  </si>
  <si>
    <t>transport ke lompo e ketapang</t>
  </si>
  <si>
    <t>DAFTAR INSENTIF PENGAWAS DAN PENASEHAT BUMDesa SEJAHTERA</t>
  </si>
  <si>
    <t>DESA BATUPUTE KECAMATAN SOPPENG RIAJA</t>
  </si>
  <si>
    <t>KABUPATEN BARRU</t>
  </si>
  <si>
    <t>BULAN : JANUARI 2025</t>
  </si>
  <si>
    <t>JABATAN</t>
  </si>
  <si>
    <t>Tanda Tangan</t>
  </si>
  <si>
    <t>JAHARUDDIN</t>
  </si>
  <si>
    <t>Penasehat</t>
  </si>
  <si>
    <t>NURDALIAH</t>
  </si>
  <si>
    <t>Ketua Pengawas</t>
  </si>
  <si>
    <t>SUKARDI, S.E</t>
  </si>
  <si>
    <t>Anggota Pengawas</t>
  </si>
  <si>
    <t>DAFTAR INSENTIF PENGURUS BUMDesa SEJAHTERA</t>
  </si>
  <si>
    <t>Bulan : JANUARI 2025</t>
  </si>
  <si>
    <t>SURIYANI YUNUS</t>
  </si>
  <si>
    <t>SEKRETARIS</t>
  </si>
  <si>
    <t>AMELIAH</t>
  </si>
  <si>
    <t>K.UNIT</t>
  </si>
  <si>
    <t>4.</t>
  </si>
  <si>
    <t>BUMDes SEJAHTERA DESA BATUPUTE</t>
  </si>
  <si>
    <t>PESTISIDA</t>
  </si>
  <si>
    <t>BULAN MEI</t>
  </si>
  <si>
    <t>KA UNIT 20%</t>
  </si>
  <si>
    <t>BUMDes 80%</t>
  </si>
  <si>
    <t>06-05-2025</t>
  </si>
  <si>
    <t>NOVLECT 500 ML</t>
  </si>
  <si>
    <t>LOYANT 500 ML</t>
  </si>
  <si>
    <t>RUDSTAR 500 ML</t>
  </si>
  <si>
    <t>AJI-STAR 300EC 500 ML</t>
  </si>
  <si>
    <t>FENITE 100 ML</t>
  </si>
  <si>
    <t>FENITE 200 ML</t>
  </si>
  <si>
    <t>ANTIJI 500 ML</t>
  </si>
  <si>
    <t>BENFURON 5GR</t>
  </si>
  <si>
    <t>UNIT USAHA SAPROTAN ( SARANA PRODUKSI TANI )</t>
  </si>
  <si>
    <t>BULAN SEPTEMBER</t>
  </si>
  <si>
    <t>JML ITEM</t>
  </si>
  <si>
    <t>BOTOL</t>
  </si>
  <si>
    <t>BUNGKUS</t>
  </si>
  <si>
    <t>RONSHA 400ML</t>
  </si>
  <si>
    <t>DANGKE 250GRAM</t>
  </si>
  <si>
    <t>AMSINAT 1LTR x 20 BTL</t>
  </si>
  <si>
    <t>SUPRETOX 1LTR x 20 BTL</t>
  </si>
  <si>
    <t>DELTAXONE 1LTR</t>
  </si>
  <si>
    <t>SUPREMO 1LTR</t>
  </si>
  <si>
    <t>SPONTAN 1LTR x 12 BTL</t>
  </si>
  <si>
    <t>MIPCINTA 100GR x 5 BKS x 20 PACK</t>
  </si>
  <si>
    <t>FURADAN 2KG x 10 BKS</t>
  </si>
  <si>
    <t>BILLY 5GR x 20 BKS x 20 PACK</t>
  </si>
  <si>
    <t>CENTOP 1LTR x 20 BTL</t>
  </si>
  <si>
    <t>LOYANT 500ML x 20 BTL</t>
  </si>
  <si>
    <t>ANTIJI 1LTR x 10 BTL</t>
  </si>
  <si>
    <t>BESTNOID 100GRAM x 50 BKS</t>
  </si>
  <si>
    <t>FENOMIN 400ML x 20 BTL</t>
  </si>
  <si>
    <t>HIPOTAN 1LTR x 16 BTL</t>
  </si>
  <si>
    <t>KETAVE 250ML x 40 BTL</t>
  </si>
  <si>
    <t>KAYARIS 500ML x 10 BOX</t>
  </si>
  <si>
    <t>BOX</t>
  </si>
  <si>
    <t>BULAN ….............................</t>
  </si>
  <si>
    <t>CENTOP 1LTR</t>
  </si>
  <si>
    <t>AMSINAT 1 LTR</t>
  </si>
  <si>
    <t>BESTNOID 100 GRM</t>
  </si>
  <si>
    <t>SUPREMO</t>
  </si>
  <si>
    <t>CRASH</t>
  </si>
  <si>
    <t>TRG KDS AKI</t>
  </si>
  <si>
    <t>AJIXONE 160 SL</t>
  </si>
  <si>
    <t>CAN</t>
  </si>
  <si>
    <t>JAGUNG EXSOTIC 250 GR</t>
  </si>
  <si>
    <t xml:space="preserve">KANON 100 ML </t>
  </si>
  <si>
    <t>total tahap 2 dan 3</t>
  </si>
  <si>
    <t>keuntungan bumdes</t>
  </si>
  <si>
    <t>BULAN OKTOBER</t>
  </si>
  <si>
    <t>BKS</t>
  </si>
  <si>
    <t>NOVLET</t>
  </si>
  <si>
    <t>FENITE</t>
  </si>
  <si>
    <t>KETAVE</t>
  </si>
  <si>
    <t>SUPRETOX</t>
  </si>
  <si>
    <t>RUSTAR</t>
  </si>
  <si>
    <t>AMSINAT</t>
  </si>
  <si>
    <t>CENTOP</t>
  </si>
  <si>
    <t>BTL</t>
  </si>
  <si>
    <t>KAYARIS</t>
  </si>
  <si>
    <t>FENOMIN</t>
  </si>
  <si>
    <t>sisa modal pestisida</t>
  </si>
  <si>
    <t>BULAN NOVEMBER</t>
  </si>
  <si>
    <t>KA UNIT 40%</t>
  </si>
  <si>
    <t>BUMDes 60%</t>
  </si>
  <si>
    <t>DELTAXON</t>
  </si>
  <si>
    <t>FURADAN</t>
  </si>
  <si>
    <t>LOYANT</t>
  </si>
  <si>
    <t>SPONTAN</t>
  </si>
  <si>
    <t>DANGKE</t>
  </si>
  <si>
    <t>AJI STAR</t>
  </si>
  <si>
    <t>ABD. MALIK</t>
  </si>
  <si>
    <t>NAMA BARANG</t>
  </si>
  <si>
    <t>STOK BARANG</t>
  </si>
  <si>
    <t>TRANSAKSI</t>
  </si>
  <si>
    <t>BUMDES 70%</t>
  </si>
  <si>
    <t>KANIT 30%</t>
  </si>
  <si>
    <t>LAMA</t>
  </si>
  <si>
    <t>LAKU</t>
  </si>
  <si>
    <t xml:space="preserve">SISA STOK
</t>
  </si>
  <si>
    <t>JML SAT</t>
  </si>
  <si>
    <t>HARGA SAT</t>
  </si>
  <si>
    <t>JML HARGA</t>
  </si>
  <si>
    <t>MAXXIS DIAMOND 80/90-14</t>
  </si>
  <si>
    <t>MAXXIS DIAMOND 90/90-14</t>
  </si>
  <si>
    <t>MAXXIS VICTRA 70/90-14</t>
  </si>
  <si>
    <t>MAXXIS VICTRA 110/70-13</t>
  </si>
  <si>
    <t>MAXXIS VICTRA 120/70-13</t>
  </si>
  <si>
    <t>MAXXIS VICTRA 150/70-13</t>
  </si>
  <si>
    <t>FRD EVO 80/80-14</t>
  </si>
  <si>
    <t>FRD EVO 90/80-14</t>
  </si>
  <si>
    <t>FRD EVO 80/90-14</t>
  </si>
  <si>
    <t>FRD EVO 90/90-14</t>
  </si>
  <si>
    <t>FRD EVO 100/80-14</t>
  </si>
  <si>
    <t>VAN BELT K44</t>
  </si>
  <si>
    <t>VAN BELT KVY</t>
  </si>
  <si>
    <t>VAN BELT K16</t>
  </si>
  <si>
    <t>VAN BELT KZL</t>
  </si>
  <si>
    <t>VAN BELT K25</t>
  </si>
  <si>
    <t>VAN BELT K9F</t>
  </si>
  <si>
    <t>VAN BELT K86</t>
  </si>
  <si>
    <t>VAN BELT KOJ</t>
  </si>
  <si>
    <t>KAMPAS CAKRAM DEPAN MS</t>
  </si>
  <si>
    <t>KAMPAS CAKRAM DEPAN MIO</t>
  </si>
  <si>
    <t>KAMPAS CAKRAM DEPAN BEAT</t>
  </si>
  <si>
    <t>KAMPAS CAKRAM DEPAN VARIO</t>
  </si>
  <si>
    <t>KAMPAS CAKRAM DEPAN SATRIA/SUPRA</t>
  </si>
  <si>
    <t>KAMPAS CAKRAM BELAKANG SATRIA</t>
  </si>
  <si>
    <t>KAMPAS BELAKANG MIO</t>
  </si>
  <si>
    <t>KAMPAS BELAKANG JUPITER/FIZ R</t>
  </si>
  <si>
    <t>KAMPAS BELAKANG BEAT</t>
  </si>
  <si>
    <t>KARET MASTER MIO</t>
  </si>
  <si>
    <t>KARET MASTER BEAT</t>
  </si>
  <si>
    <t>KARET MASTER SUPRA</t>
  </si>
  <si>
    <t>LAHAR 6201</t>
  </si>
  <si>
    <t>LAHAR 6301</t>
  </si>
  <si>
    <t>LAHAR 6300</t>
  </si>
  <si>
    <t>LAHAR 6203</t>
  </si>
  <si>
    <t>LAHAR 6004</t>
  </si>
  <si>
    <t>BALON DEPAN</t>
  </si>
  <si>
    <t>BALON STOP</t>
  </si>
  <si>
    <t>YAMALUBE SUPER MATIC</t>
  </si>
  <si>
    <t>YAMALUBE SPORT</t>
  </si>
  <si>
    <t>YAMALUBE MATIC</t>
  </si>
  <si>
    <t>YAMALUBE SILVER</t>
  </si>
  <si>
    <t>SHELL MATIC 0,8</t>
  </si>
  <si>
    <t>SHELL MATIC 1 LTR</t>
  </si>
  <si>
    <t>TOP MATIC 0,8</t>
  </si>
  <si>
    <t>TOP MATIC 1 LTR</t>
  </si>
  <si>
    <t>MOTUL MATIC 0,8</t>
  </si>
  <si>
    <t>MOTUL MATIC 1 LTR</t>
  </si>
  <si>
    <t>CASTROL ACTIV MATIC 0,8</t>
  </si>
  <si>
    <t>CASTROL POWER 1 LTR</t>
  </si>
  <si>
    <t>CASTROL 2T</t>
  </si>
  <si>
    <t>EVALUBE 2T</t>
  </si>
  <si>
    <t>MESRAN 2T</t>
  </si>
  <si>
    <t>MESRAN SUPER 0,8</t>
  </si>
  <si>
    <t>MESRAN SUPER 1 LTR</t>
  </si>
  <si>
    <t>S60 0,8</t>
  </si>
  <si>
    <t>S60 1 LTR</t>
  </si>
  <si>
    <t>MPX 1 (0,8)</t>
  </si>
  <si>
    <t>MPX 2 (0,8)</t>
  </si>
  <si>
    <t>GARDAN YAMAHA BESAR</t>
  </si>
  <si>
    <t>GARDAN YAMAHA KECIL</t>
  </si>
  <si>
    <t>GARDAN HONDA</t>
  </si>
  <si>
    <t>FEDERAL MATIC (0,8)</t>
  </si>
  <si>
    <t>FRD FLEMO 70/90-17</t>
  </si>
  <si>
    <t>FRD FLEMO 90/90-17</t>
  </si>
  <si>
    <t>BAN DALAM 300-18</t>
  </si>
  <si>
    <t>BAN DALAM 275-21</t>
  </si>
  <si>
    <t>MODAL AWAL</t>
  </si>
  <si>
    <t>JENIS USAHA DAN UNIT USAHA</t>
  </si>
  <si>
    <t>REKAPITULASI KEGIATAN JANUARI s.d. 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</si>
</sst>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* #,##0_);_(* \(#,##0\);_(* &quot;-&quot;_);_(@_)"/>
    <numFmt numFmtId="165" formatCode="_(* #,##0.00_);_(* \(#,##0.00\);_(* &quot;-&quot;??_);_(@_)"/>
    <numFmt numFmtId="166" formatCode="_(&quot;Rp&quot;* #,##0_);_(&quot;Rp&quot;* \(#,##0\);_(&quot;Rp&quot;* &quot;-&quot;_);_(@_)"/>
    <numFmt numFmtId="167" formatCode="_ * #,##0_ ;_ * \-#,##0_ ;_ * &quot;-&quot;_ ;_ @_ "/>
    <numFmt numFmtId="168" formatCode="_ * #,##0.00_ ;_ * \-#,##0.00_ ;_ * &quot;-&quot;??_ ;_ @_ "/>
    <numFmt numFmtId="169" formatCode="_-* #,##0_-;\-* #,##0_-;_-* &quot;-&quot;??_-;_-@_-"/>
    <numFmt numFmtId="170" formatCode="_(* #,##0_);_(* \(#,##0\);_(* &quot;-&quot;??_);_(@_)"/>
    <numFmt numFmtId="171" formatCode="_ * #,##0_ ;_ * \-#,##0_ ;_ * &quot;-&quot;??_ ;_ @_ "/>
    <numFmt numFmtId="172" formatCode="_(* #,##0.00_);_(* \(#,##0.00\);_(* &quot;-&quot;_);_(@_)"/>
    <numFmt numFmtId="173" formatCode="_(* #,##0.00000000_);_(* \(#,##0.00000000\);_(* &quot;-&quot;??_);_(@_)"/>
    <numFmt numFmtId="174" formatCode="0,000"/>
    <numFmt numFmtId="175" formatCode="[$-409]dd\-mmm\-yy;@"/>
    <numFmt numFmtId="176" formatCode="m/d/yyyy;@"/>
    <numFmt numFmtId="177" formatCode="_([$Rp-421]* #,##0_);_([$Rp-421]* \(#,##0\);_([$Rp-421]* &quot;-&quot;??_);_(@_)"/>
    <numFmt numFmtId="178" formatCode="_-[$Rp-421]* #,##0_-;\-[$Rp-421]* #,##0_-;_-[$Rp-421]* &quot;-&quot;??_-;_-@_-"/>
    <numFmt numFmtId="179" formatCode="_-[$Rp-3809]* #,##0_-;\-[$Rp-3809]* #,##0_-;_-[$Rp-3809]* &quot;-&quot;??_-;_-@_-"/>
  </numFmts>
  <fonts count="93">
    <font>
      <sz val="11"/>
      <color theme="1"/>
      <name val="Calibri"/>
      <charset val="1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rgb="FFFF0000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u/>
      <sz val="11"/>
      <color theme="1"/>
      <name val="Calibri"/>
      <charset val="134"/>
      <scheme val="minor"/>
    </font>
    <font>
      <b/>
      <sz val="11"/>
      <color theme="1"/>
      <name val="Calibri"/>
      <charset val="1"/>
      <scheme val="minor"/>
    </font>
    <font>
      <b/>
      <i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sz val="11"/>
      <color theme="1"/>
      <name val="Arial"/>
      <charset val="134"/>
    </font>
    <font>
      <b/>
      <sz val="12"/>
      <color rgb="FFFF0000"/>
      <name val="Arial"/>
      <charset val="134"/>
    </font>
    <font>
      <sz val="10"/>
      <color rgb="FF000000"/>
      <name val="Times New Roman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sz val="10"/>
      <color rgb="FFFF0000"/>
      <name val="Times New Roman"/>
      <charset val="134"/>
    </font>
    <font>
      <b/>
      <sz val="11"/>
      <color rgb="FFFF0000"/>
      <name val="Arial"/>
      <charset val="134"/>
    </font>
    <font>
      <b/>
      <sz val="11"/>
      <name val="Arial"/>
      <charset val="134"/>
    </font>
    <font>
      <sz val="11"/>
      <color indexed="8"/>
      <name val="Calibri Light"/>
      <charset val="134"/>
    </font>
    <font>
      <sz val="11"/>
      <color indexed="8"/>
      <name val="Arial"/>
      <charset val="134"/>
    </font>
    <font>
      <sz val="11"/>
      <name val="Calibri Light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sz val="11"/>
      <color rgb="FFFF0000"/>
      <name val="Arial"/>
      <charset val="134"/>
    </font>
    <font>
      <sz val="16"/>
      <name val="Calibri Light"/>
      <charset val="134"/>
      <scheme val="major"/>
    </font>
    <font>
      <sz val="12"/>
      <name val="Calibri Light"/>
      <charset val="134"/>
      <scheme val="major"/>
    </font>
    <font>
      <sz val="10"/>
      <name val="Calibri Light"/>
      <charset val="134"/>
      <scheme val="major"/>
    </font>
    <font>
      <sz val="8"/>
      <name val="Calibri Light"/>
      <charset val="134"/>
      <scheme val="major"/>
    </font>
    <font>
      <sz val="14"/>
      <name val="Calibri Light"/>
      <charset val="134"/>
      <scheme val="major"/>
    </font>
    <font>
      <b/>
      <sz val="14"/>
      <name val="Calibri Light"/>
      <charset val="134"/>
      <scheme val="major"/>
    </font>
    <font>
      <b/>
      <sz val="16"/>
      <name val="Calibri Light"/>
      <charset val="134"/>
      <scheme val="major"/>
    </font>
    <font>
      <i/>
      <sz val="14"/>
      <name val="Calibri Light"/>
      <charset val="134"/>
      <scheme val="major"/>
    </font>
    <font>
      <i/>
      <sz val="12"/>
      <name val="Calibri Light"/>
      <charset val="134"/>
      <scheme val="major"/>
    </font>
    <font>
      <sz val="14"/>
      <color theme="1"/>
      <name val="Calibri Light"/>
      <charset val="134"/>
      <scheme val="major"/>
    </font>
    <font>
      <i/>
      <sz val="14"/>
      <color theme="1"/>
      <name val="Calibri Light"/>
      <charset val="134"/>
      <scheme val="major"/>
    </font>
    <font>
      <sz val="14"/>
      <color theme="9"/>
      <name val="Calibri Light"/>
      <charset val="134"/>
      <scheme val="major"/>
    </font>
    <font>
      <sz val="14"/>
      <color theme="8"/>
      <name val="Calibri Light"/>
      <charset val="134"/>
      <scheme val="major"/>
    </font>
    <font>
      <b/>
      <sz val="14"/>
      <color theme="1"/>
      <name val="Calibri Light"/>
      <charset val="134"/>
      <scheme val="major"/>
    </font>
    <font>
      <b/>
      <i/>
      <sz val="14"/>
      <color theme="1"/>
      <name val="Calibri Light"/>
      <charset val="134"/>
      <scheme val="major"/>
    </font>
    <font>
      <b/>
      <i/>
      <sz val="10"/>
      <name val="Calibri"/>
      <charset val="134"/>
    </font>
    <font>
      <b/>
      <sz val="10"/>
      <name val="Calibri Light"/>
      <charset val="134"/>
      <scheme val="major"/>
    </font>
    <font>
      <b/>
      <u/>
      <sz val="10"/>
      <name val="Calibri Light"/>
      <charset val="134"/>
      <scheme val="major"/>
    </font>
    <font>
      <b/>
      <u val="singleAccounting"/>
      <sz val="10"/>
      <name val="Calibri Light"/>
      <charset val="134"/>
      <scheme val="major"/>
    </font>
    <font>
      <b/>
      <sz val="8"/>
      <name val="Calibri Light"/>
      <charset val="134"/>
      <scheme val="major"/>
    </font>
    <font>
      <sz val="14"/>
      <color theme="9" tint="-0.249977111117893"/>
      <name val="Calibri Light"/>
      <charset val="134"/>
      <scheme val="major"/>
    </font>
    <font>
      <sz val="14"/>
      <color theme="8" tint="-0.249977111117893"/>
      <name val="Calibri Light"/>
      <charset val="134"/>
      <scheme val="major"/>
    </font>
    <font>
      <sz val="14"/>
      <color theme="0"/>
      <name val="Calibri Light"/>
      <charset val="134"/>
      <scheme val="major"/>
    </font>
    <font>
      <sz val="10"/>
      <color theme="0"/>
      <name val="Calibri Light"/>
      <charset val="134"/>
      <scheme val="major"/>
    </font>
    <font>
      <b/>
      <sz val="10"/>
      <color theme="0"/>
      <name val="Calibri Light"/>
      <charset val="134"/>
      <scheme val="major"/>
    </font>
    <font>
      <b/>
      <u/>
      <sz val="10"/>
      <color theme="1"/>
      <name val="Calibri Light"/>
      <charset val="134"/>
      <scheme val="major"/>
    </font>
    <font>
      <b/>
      <u/>
      <sz val="12"/>
      <name val="Calibri Light"/>
      <charset val="134"/>
      <scheme val="major"/>
    </font>
    <font>
      <sz val="10"/>
      <color theme="1"/>
      <name val="Calibri Light"/>
      <charset val="134"/>
      <scheme val="major"/>
    </font>
    <font>
      <sz val="14"/>
      <color rgb="FF00B050"/>
      <name val="Calibri Light"/>
      <charset val="134"/>
      <scheme val="major"/>
    </font>
    <font>
      <sz val="14"/>
      <color rgb="FFFF0000"/>
      <name val="Calibri Light"/>
      <charset val="134"/>
      <scheme val="major"/>
    </font>
    <font>
      <sz val="10"/>
      <color rgb="FFFF0000"/>
      <name val="Calibri Light"/>
      <charset val="134"/>
      <scheme val="major"/>
    </font>
    <font>
      <sz val="11"/>
      <color theme="1"/>
      <name val="Calibri Light"/>
      <charset val="134"/>
      <scheme val="major"/>
    </font>
    <font>
      <b/>
      <sz val="14"/>
      <color rgb="FFFF0000"/>
      <name val="Arial"/>
      <charset val="134"/>
    </font>
    <font>
      <b/>
      <sz val="9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name val="Calibri"/>
      <charset val="134"/>
      <scheme val="minor"/>
    </font>
    <font>
      <b/>
      <i/>
      <sz val="10"/>
      <color theme="1"/>
      <name val="Calibri"/>
      <charset val="134"/>
      <scheme val="minor"/>
    </font>
    <font>
      <b/>
      <u val="singleAccounting"/>
      <sz val="11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rgb="FFFF0000"/>
      <name val="Calibri"/>
      <charset val="1"/>
      <scheme val="minor"/>
    </font>
    <font>
      <b/>
      <sz val="11"/>
      <color rgb="FFFF0000"/>
      <name val="Calibri"/>
      <charset val="1"/>
      <scheme val="minor"/>
    </font>
    <font>
      <b/>
      <sz val="11"/>
      <color rgb="FFFF0000"/>
      <name val="Calibri"/>
      <charset val="134"/>
      <scheme val="minor"/>
    </font>
    <font>
      <sz val="11"/>
      <color theme="1"/>
      <name val="Arial Narrow"/>
      <charset val="134"/>
    </font>
    <font>
      <u/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b/>
      <u/>
      <sz val="10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i/>
      <sz val="11"/>
      <color rgb="FFFF0000"/>
      <name val="Calibri"/>
      <charset val="134"/>
      <scheme val="minor"/>
    </font>
    <font>
      <b/>
      <sz val="10"/>
      <color theme="1"/>
      <name val="Calibri"/>
      <charset val="134"/>
    </font>
    <font>
      <sz val="10"/>
      <name val="Calibri"/>
      <charset val="134"/>
    </font>
    <font>
      <b/>
      <sz val="10"/>
      <name val="Calibri"/>
      <charset val="134"/>
    </font>
    <font>
      <b/>
      <u/>
      <sz val="11"/>
      <name val="Calibri"/>
      <charset val="134"/>
      <scheme val="minor"/>
    </font>
    <font>
      <sz val="10"/>
      <color rgb="FFFF0000"/>
      <name val="Calibri"/>
      <charset val="134"/>
    </font>
    <font>
      <b/>
      <i/>
      <sz val="10"/>
      <color theme="1"/>
      <name val="Calibri"/>
      <charset val="134"/>
    </font>
    <font>
      <i/>
      <sz val="10"/>
      <name val="Calibri"/>
      <charset val="134"/>
    </font>
    <font>
      <i/>
      <sz val="10"/>
      <color theme="1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"/>
      <scheme val="minor"/>
    </font>
    <font>
      <b/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85351115451523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8">
    <xf numFmtId="0" fontId="0" fillId="0" borderId="0"/>
    <xf numFmtId="165" fontId="4" fillId="0" borderId="0" applyFont="0" applyFill="0" applyBorder="0" applyAlignment="0" applyProtection="0"/>
    <xf numFmtId="9" fontId="91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8" fillId="0" borderId="0" applyFont="0" applyFill="0" applyBorder="0" applyAlignment="0" applyProtection="0"/>
    <xf numFmtId="167" fontId="4" fillId="0" borderId="0" applyFont="0" applyFill="0" applyBorder="0" applyAlignment="0" applyProtection="0">
      <alignment vertical="center"/>
    </xf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>
      <alignment vertical="center"/>
    </xf>
    <xf numFmtId="165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8" fontId="4" fillId="0" borderId="0" applyFont="0" applyFill="0" applyBorder="0" applyAlignment="0" applyProtection="0">
      <alignment vertical="center"/>
    </xf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89" fillId="0" borderId="0"/>
    <xf numFmtId="0" fontId="18" fillId="0" borderId="0"/>
    <xf numFmtId="0" fontId="4" fillId="0" borderId="0"/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</cellStyleXfs>
  <cellXfs count="110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" fillId="3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169" fontId="2" fillId="0" borderId="6" xfId="1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69" fontId="3" fillId="0" borderId="6" xfId="1" applyNumberFormat="1" applyFont="1" applyBorder="1" applyAlignment="1">
      <alignment vertical="center"/>
    </xf>
    <xf numFmtId="169" fontId="3" fillId="0" borderId="6" xfId="1" applyNumberFormat="1" applyFont="1" applyFill="1" applyBorder="1" applyAlignment="1">
      <alignment vertical="center"/>
    </xf>
    <xf numFmtId="169" fontId="3" fillId="0" borderId="6" xfId="1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69" fontId="3" fillId="0" borderId="6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9" fontId="3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169" fontId="2" fillId="0" borderId="6" xfId="0" applyNumberFormat="1" applyFont="1" applyBorder="1" applyAlignment="1">
      <alignment horizontal="center" vertical="center"/>
    </xf>
    <xf numFmtId="169" fontId="2" fillId="0" borderId="6" xfId="1" applyNumberFormat="1" applyFont="1" applyBorder="1" applyAlignment="1">
      <alignment horizontal="center" vertical="center"/>
    </xf>
    <xf numFmtId="169" fontId="5" fillId="0" borderId="6" xfId="1" applyNumberFormat="1" applyFont="1" applyBorder="1" applyAlignment="1">
      <alignment horizontal="center" vertical="center"/>
    </xf>
    <xf numFmtId="169" fontId="6" fillId="0" borderId="6" xfId="1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170" fontId="4" fillId="0" borderId="0" xfId="1" applyNumberFormat="1" applyFont="1" applyFill="1" applyAlignment="1"/>
    <xf numFmtId="170" fontId="7" fillId="0" borderId="0" xfId="0" applyNumberFormat="1" applyFont="1"/>
    <xf numFmtId="169" fontId="6" fillId="0" borderId="1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9" fontId="6" fillId="0" borderId="15" xfId="1" applyNumberFormat="1" applyFont="1" applyFill="1" applyBorder="1" applyAlignment="1">
      <alignment horizontal="center" vertical="center"/>
    </xf>
    <xf numFmtId="169" fontId="4" fillId="0" borderId="0" xfId="0" applyNumberFormat="1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70" fontId="0" fillId="0" borderId="0" xfId="1" applyNumberFormat="1" applyFont="1" applyAlignment="1">
      <alignment horizontal="center" vertical="center"/>
    </xf>
    <xf numFmtId="170" fontId="0" fillId="0" borderId="0" xfId="1" applyNumberFormat="1" applyFont="1"/>
    <xf numFmtId="0" fontId="8" fillId="0" borderId="0" xfId="0" applyFont="1" applyAlignment="1">
      <alignment horizontal="center"/>
    </xf>
    <xf numFmtId="170" fontId="8" fillId="0" borderId="6" xfId="1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0" fontId="8" fillId="0" borderId="5" xfId="1" applyNumberFormat="1" applyFont="1" applyBorder="1" applyAlignment="1">
      <alignment horizontal="center" vertical="center" wrapText="1"/>
    </xf>
    <xf numFmtId="170" fontId="8" fillId="0" borderId="5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0" fontId="4" fillId="0" borderId="6" xfId="1" applyNumberFormat="1" applyFont="1" applyBorder="1" applyAlignment="1">
      <alignment vertical="center"/>
    </xf>
    <xf numFmtId="170" fontId="0" fillId="0" borderId="6" xfId="1" applyNumberFormat="1" applyFont="1" applyBorder="1" applyAlignment="1">
      <alignment vertical="center"/>
    </xf>
    <xf numFmtId="170" fontId="0" fillId="0" borderId="6" xfId="1" applyNumberFormat="1" applyFont="1" applyBorder="1" applyAlignment="1">
      <alignment horizontal="center" vertical="center"/>
    </xf>
    <xf numFmtId="0" fontId="0" fillId="0" borderId="6" xfId="0" applyBorder="1"/>
    <xf numFmtId="170" fontId="0" fillId="0" borderId="6" xfId="1" applyNumberFormat="1" applyFont="1" applyBorder="1"/>
    <xf numFmtId="0" fontId="0" fillId="0" borderId="6" xfId="0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170" fontId="4" fillId="0" borderId="6" xfId="1" applyNumberFormat="1" applyFont="1" applyBorder="1" applyAlignment="1">
      <alignment horizontal="center" vertical="center"/>
    </xf>
    <xf numFmtId="170" fontId="4" fillId="0" borderId="6" xfId="1" applyNumberFormat="1" applyFont="1" applyBorder="1"/>
    <xf numFmtId="0" fontId="8" fillId="0" borderId="7" xfId="0" applyFont="1" applyBorder="1" applyAlignment="1">
      <alignment horizontal="center" vertical="center"/>
    </xf>
    <xf numFmtId="170" fontId="8" fillId="0" borderId="6" xfId="1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4" fontId="0" fillId="0" borderId="0" xfId="3" applyFont="1"/>
    <xf numFmtId="164" fontId="0" fillId="0" borderId="0" xfId="3" applyFont="1" applyAlignment="1">
      <alignment horizontal="left" vertical="center"/>
    </xf>
    <xf numFmtId="164" fontId="0" fillId="0" borderId="0" xfId="3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9" fontId="8" fillId="0" borderId="6" xfId="2" applyFont="1" applyBorder="1" applyAlignment="1">
      <alignment horizontal="center" vertical="center"/>
    </xf>
    <xf numFmtId="170" fontId="10" fillId="0" borderId="0" xfId="0" applyNumberFormat="1" applyFont="1"/>
    <xf numFmtId="170" fontId="4" fillId="6" borderId="6" xfId="1" applyNumberFormat="1" applyFont="1" applyFill="1" applyBorder="1" applyAlignment="1">
      <alignment horizontal="center" vertical="center"/>
    </xf>
    <xf numFmtId="170" fontId="0" fillId="0" borderId="0" xfId="0" applyNumberFormat="1"/>
    <xf numFmtId="170" fontId="0" fillId="7" borderId="0" xfId="0" applyNumberFormat="1" applyFill="1"/>
    <xf numFmtId="0" fontId="0" fillId="0" borderId="7" xfId="0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8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left" vertical="center"/>
    </xf>
    <xf numFmtId="170" fontId="4" fillId="6" borderId="6" xfId="1" applyNumberFormat="1" applyFont="1" applyFill="1" applyBorder="1" applyAlignment="1" applyProtection="1">
      <alignment horizontal="center" vertical="center"/>
    </xf>
    <xf numFmtId="0" fontId="4" fillId="6" borderId="6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164" fontId="4" fillId="6" borderId="6" xfId="3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64" fontId="11" fillId="0" borderId="6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9" fontId="9" fillId="0" borderId="0" xfId="0" applyNumberFormat="1" applyFont="1"/>
    <xf numFmtId="9" fontId="12" fillId="0" borderId="0" xfId="0" applyNumberFormat="1" applyFont="1"/>
    <xf numFmtId="0" fontId="8" fillId="8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164" fontId="4" fillId="0" borderId="6" xfId="3" applyFont="1" applyBorder="1" applyAlignment="1">
      <alignment horizontal="center" vertical="center"/>
    </xf>
    <xf numFmtId="164" fontId="11" fillId="0" borderId="6" xfId="3" applyFont="1" applyBorder="1" applyAlignment="1">
      <alignment horizontal="center" vertical="center"/>
    </xf>
    <xf numFmtId="1" fontId="4" fillId="0" borderId="6" xfId="3" applyNumberFormat="1" applyFont="1" applyBorder="1" applyAlignment="1">
      <alignment horizontal="center" vertical="center"/>
    </xf>
    <xf numFmtId="164" fontId="4" fillId="0" borderId="6" xfId="3" applyFont="1" applyBorder="1" applyAlignment="1">
      <alignment vertical="center"/>
    </xf>
    <xf numFmtId="0" fontId="11" fillId="9" borderId="6" xfId="0" applyFont="1" applyFill="1" applyBorder="1" applyAlignment="1">
      <alignment horizontal="center" vertical="center"/>
    </xf>
    <xf numFmtId="164" fontId="11" fillId="10" borderId="6" xfId="3" applyFont="1" applyFill="1" applyBorder="1" applyAlignment="1">
      <alignment horizontal="center" vertical="center"/>
    </xf>
    <xf numFmtId="164" fontId="4" fillId="0" borderId="0" xfId="3" applyFont="1"/>
    <xf numFmtId="1" fontId="4" fillId="0" borderId="6" xfId="1" applyNumberFormat="1" applyFont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64" fontId="4" fillId="0" borderId="0" xfId="0" applyNumberFormat="1" applyFont="1"/>
    <xf numFmtId="0" fontId="8" fillId="6" borderId="6" xfId="0" applyFont="1" applyFill="1" applyBorder="1" applyAlignment="1">
      <alignment horizontal="center" vertical="center" wrapText="1"/>
    </xf>
    <xf numFmtId="170" fontId="8" fillId="6" borderId="6" xfId="1" applyNumberFormat="1" applyFont="1" applyFill="1" applyBorder="1" applyAlignment="1">
      <alignment horizontal="center" vertical="center"/>
    </xf>
    <xf numFmtId="170" fontId="4" fillId="0" borderId="6" xfId="1" applyNumberFormat="1" applyBorder="1" applyAlignment="1">
      <alignment vertical="center"/>
    </xf>
    <xf numFmtId="164" fontId="11" fillId="9" borderId="6" xfId="0" applyNumberFormat="1" applyFont="1" applyFill="1" applyBorder="1" applyAlignment="1">
      <alignment horizontal="center" vertical="center"/>
    </xf>
    <xf numFmtId="0" fontId="4" fillId="0" borderId="0" xfId="25">
      <alignment vertical="center"/>
    </xf>
    <xf numFmtId="0" fontId="8" fillId="0" borderId="0" xfId="25" applyFont="1" applyAlignment="1">
      <alignment horizontal="center" vertical="center"/>
    </xf>
    <xf numFmtId="9" fontId="8" fillId="8" borderId="6" xfId="25" applyNumberFormat="1" applyFont="1" applyFill="1" applyBorder="1">
      <alignment vertical="center"/>
    </xf>
    <xf numFmtId="0" fontId="2" fillId="0" borderId="6" xfId="25" applyFont="1" applyBorder="1" applyAlignment="1">
      <alignment horizontal="center" vertical="center"/>
    </xf>
    <xf numFmtId="171" fontId="2" fillId="0" borderId="6" xfId="16" applyNumberFormat="1" applyFont="1" applyBorder="1">
      <alignment vertical="center"/>
    </xf>
    <xf numFmtId="0" fontId="2" fillId="0" borderId="6" xfId="25" applyFont="1" applyBorder="1">
      <alignment vertical="center"/>
    </xf>
    <xf numFmtId="0" fontId="1" fillId="0" borderId="6" xfId="25" applyFont="1" applyBorder="1">
      <alignment vertical="center"/>
    </xf>
    <xf numFmtId="171" fontId="4" fillId="0" borderId="0" xfId="25" applyNumberFormat="1">
      <alignment vertical="center"/>
    </xf>
    <xf numFmtId="0" fontId="4" fillId="0" borderId="0" xfId="25" applyAlignment="1">
      <alignment horizontal="center" vertical="center"/>
    </xf>
    <xf numFmtId="0" fontId="4" fillId="0" borderId="0" xfId="25" applyAlignment="1"/>
    <xf numFmtId="0" fontId="4" fillId="0" borderId="0" xfId="25" applyAlignment="1">
      <alignment horizontal="center"/>
    </xf>
    <xf numFmtId="164" fontId="0" fillId="0" borderId="0" xfId="8" applyNumberFormat="1" applyFont="1" applyAlignment="1"/>
    <xf numFmtId="0" fontId="9" fillId="0" borderId="0" xfId="25" applyFont="1" applyAlignment="1"/>
    <xf numFmtId="0" fontId="8" fillId="0" borderId="0" xfId="25" applyFont="1">
      <alignment vertical="center"/>
    </xf>
    <xf numFmtId="171" fontId="4" fillId="0" borderId="0" xfId="16" applyNumberFormat="1">
      <alignment vertical="center"/>
    </xf>
    <xf numFmtId="171" fontId="4" fillId="0" borderId="0" xfId="16" applyNumberFormat="1" applyBorder="1">
      <alignment vertical="center"/>
    </xf>
    <xf numFmtId="0" fontId="0" fillId="0" borderId="6" xfId="0" applyBorder="1" applyAlignment="1">
      <alignment vertical="center"/>
    </xf>
    <xf numFmtId="14" fontId="0" fillId="0" borderId="6" xfId="0" applyNumberFormat="1" applyBorder="1" applyAlignment="1">
      <alignment vertical="center"/>
    </xf>
    <xf numFmtId="0" fontId="8" fillId="0" borderId="6" xfId="0" applyFont="1" applyBorder="1"/>
    <xf numFmtId="0" fontId="14" fillId="0" borderId="0" xfId="22" applyFont="1" applyAlignment="1">
      <alignment horizontal="left" vertical="center"/>
    </xf>
    <xf numFmtId="0" fontId="15" fillId="0" borderId="0" xfId="22" applyFont="1" applyAlignment="1">
      <alignment horizontal="center" vertical="center"/>
    </xf>
    <xf numFmtId="0" fontId="16" fillId="0" borderId="0" xfId="22" applyFont="1" applyAlignment="1">
      <alignment horizontal="left" vertical="center"/>
    </xf>
    <xf numFmtId="0" fontId="17" fillId="0" borderId="0" xfId="22" applyFont="1" applyAlignment="1">
      <alignment horizontal="left" vertical="center"/>
    </xf>
    <xf numFmtId="0" fontId="15" fillId="0" borderId="0" xfId="22" applyFont="1" applyAlignment="1">
      <alignment horizontal="left" vertical="top"/>
    </xf>
    <xf numFmtId="0" fontId="18" fillId="0" borderId="0" xfId="22" applyAlignment="1">
      <alignment horizontal="center" vertical="top"/>
    </xf>
    <xf numFmtId="0" fontId="18" fillId="0" borderId="0" xfId="22" applyAlignment="1">
      <alignment horizontal="left" vertical="center"/>
    </xf>
    <xf numFmtId="0" fontId="18" fillId="0" borderId="0" xfId="22" applyAlignment="1">
      <alignment horizontal="center" vertical="center"/>
    </xf>
    <xf numFmtId="0" fontId="18" fillId="0" borderId="0" xfId="22" applyAlignment="1">
      <alignment horizontal="left" vertical="top"/>
    </xf>
    <xf numFmtId="0" fontId="19" fillId="0" borderId="0" xfId="22" applyFont="1" applyAlignment="1">
      <alignment horizontal="left" vertical="top"/>
    </xf>
    <xf numFmtId="0" fontId="20" fillId="0" borderId="0" xfId="22" applyFont="1" applyAlignment="1">
      <alignment horizontal="left" vertical="top"/>
    </xf>
    <xf numFmtId="1" fontId="19" fillId="0" borderId="0" xfId="22" applyNumberFormat="1" applyFont="1" applyAlignment="1">
      <alignment horizontal="left" vertical="top"/>
    </xf>
    <xf numFmtId="1" fontId="19" fillId="0" borderId="0" xfId="22" applyNumberFormat="1" applyFont="1" applyAlignment="1">
      <alignment horizontal="center" vertical="center"/>
    </xf>
    <xf numFmtId="172" fontId="0" fillId="0" borderId="0" xfId="7" applyNumberFormat="1" applyFont="1" applyAlignment="1">
      <alignment horizontal="left" vertical="top"/>
    </xf>
    <xf numFmtId="1" fontId="0" fillId="0" borderId="0" xfId="7" applyNumberFormat="1" applyFont="1" applyAlignment="1">
      <alignment horizontal="center" vertical="top"/>
    </xf>
    <xf numFmtId="173" fontId="0" fillId="0" borderId="0" xfId="15" applyNumberFormat="1" applyFont="1" applyAlignment="1">
      <alignment horizontal="center" vertical="top"/>
    </xf>
    <xf numFmtId="1" fontId="21" fillId="0" borderId="0" xfId="7" applyNumberFormat="1" applyFont="1" applyAlignment="1">
      <alignment horizontal="center" vertical="top"/>
    </xf>
    <xf numFmtId="0" fontId="14" fillId="0" borderId="0" xfId="22" applyFont="1" applyAlignment="1">
      <alignment horizontal="center" vertical="center"/>
    </xf>
    <xf numFmtId="0" fontId="22" fillId="0" borderId="0" xfId="22" applyFont="1" applyAlignment="1">
      <alignment horizontal="left" vertical="center"/>
    </xf>
    <xf numFmtId="0" fontId="23" fillId="0" borderId="0" xfId="22" applyFont="1" applyAlignment="1">
      <alignment horizontal="left" vertical="center" wrapText="1"/>
    </xf>
    <xf numFmtId="0" fontId="23" fillId="0" borderId="0" xfId="22" applyFont="1" applyAlignment="1">
      <alignment horizontal="left" vertical="center"/>
    </xf>
    <xf numFmtId="0" fontId="23" fillId="0" borderId="0" xfId="22" applyFont="1" applyAlignment="1">
      <alignment horizontal="center" vertical="center" wrapText="1"/>
    </xf>
    <xf numFmtId="170" fontId="23" fillId="0" borderId="0" xfId="22" applyNumberFormat="1" applyFont="1" applyAlignment="1">
      <alignment vertical="center" wrapText="1"/>
    </xf>
    <xf numFmtId="0" fontId="22" fillId="0" borderId="0" xfId="22" applyFont="1" applyAlignment="1">
      <alignment horizontal="left" vertical="center" wrapText="1"/>
    </xf>
    <xf numFmtId="0" fontId="23" fillId="0" borderId="21" xfId="22" applyFont="1" applyBorder="1" applyAlignment="1">
      <alignment horizontal="left" vertical="center"/>
    </xf>
    <xf numFmtId="0" fontId="23" fillId="0" borderId="21" xfId="22" applyFont="1" applyBorder="1" applyAlignment="1">
      <alignment horizontal="center" vertical="center" wrapText="1"/>
    </xf>
    <xf numFmtId="0" fontId="14" fillId="0" borderId="21" xfId="22" applyFont="1" applyBorder="1" applyAlignment="1">
      <alignment horizontal="left" vertical="center" wrapText="1"/>
    </xf>
    <xf numFmtId="0" fontId="22" fillId="0" borderId="21" xfId="22" applyFont="1" applyBorder="1" applyAlignment="1">
      <alignment horizontal="left" vertical="center" wrapText="1"/>
    </xf>
    <xf numFmtId="0" fontId="23" fillId="11" borderId="24" xfId="22" applyFont="1" applyFill="1" applyBorder="1" applyAlignment="1">
      <alignment horizontal="center" vertical="center" wrapText="1"/>
    </xf>
    <xf numFmtId="0" fontId="23" fillId="5" borderId="30" xfId="22" applyFont="1" applyFill="1" applyBorder="1" applyAlignment="1">
      <alignment horizontal="center" vertical="center" wrapText="1"/>
    </xf>
    <xf numFmtId="1" fontId="16" fillId="0" borderId="33" xfId="22" applyNumberFormat="1" applyFont="1" applyBorder="1" applyAlignment="1">
      <alignment horizontal="center" vertical="center" shrinkToFit="1"/>
    </xf>
    <xf numFmtId="0" fontId="24" fillId="0" borderId="3" xfId="22" applyFont="1" applyBorder="1" applyAlignment="1">
      <alignment vertical="center"/>
    </xf>
    <xf numFmtId="1" fontId="25" fillId="12" borderId="2" xfId="22" applyNumberFormat="1" applyFont="1" applyFill="1" applyBorder="1" applyAlignment="1" applyProtection="1">
      <alignment horizontal="center" vertical="center"/>
      <protection locked="0"/>
    </xf>
    <xf numFmtId="0" fontId="26" fillId="0" borderId="3" xfId="22" applyFont="1" applyBorder="1" applyAlignment="1">
      <alignment horizontal="center" vertical="center"/>
    </xf>
    <xf numFmtId="174" fontId="25" fillId="12" borderId="6" xfId="22" applyNumberFormat="1" applyFont="1" applyFill="1" applyBorder="1" applyAlignment="1" applyProtection="1">
      <alignment horizontal="right" vertical="center"/>
      <protection locked="0"/>
    </xf>
    <xf numFmtId="164" fontId="27" fillId="0" borderId="34" xfId="14" applyNumberFormat="1" applyFont="1" applyBorder="1" applyAlignment="1">
      <alignment horizontal="right" vertical="center" shrinkToFit="1"/>
    </xf>
    <xf numFmtId="164" fontId="27" fillId="0" borderId="30" xfId="14" applyNumberFormat="1" applyFont="1" applyBorder="1" applyAlignment="1">
      <alignment horizontal="right" vertical="center" shrinkToFit="1"/>
    </xf>
    <xf numFmtId="0" fontId="25" fillId="12" borderId="6" xfId="22" applyFont="1" applyFill="1" applyBorder="1" applyAlignment="1" applyProtection="1">
      <alignment horizontal="right" vertical="center"/>
      <protection locked="0"/>
    </xf>
    <xf numFmtId="0" fontId="24" fillId="12" borderId="2" xfId="22" applyFont="1" applyFill="1" applyBorder="1" applyAlignment="1">
      <alignment horizontal="center" vertical="center"/>
    </xf>
    <xf numFmtId="0" fontId="17" fillId="0" borderId="35" xfId="22" applyFont="1" applyBorder="1" applyAlignment="1">
      <alignment horizontal="center" vertical="center"/>
    </xf>
    <xf numFmtId="164" fontId="17" fillId="0" borderId="35" xfId="7" applyFont="1" applyFill="1" applyBorder="1" applyAlignment="1">
      <alignment horizontal="center" vertical="center" shrinkToFit="1"/>
    </xf>
    <xf numFmtId="164" fontId="17" fillId="0" borderId="35" xfId="22" applyNumberFormat="1" applyFont="1" applyBorder="1" applyAlignment="1">
      <alignment horizontal="center" vertical="center"/>
    </xf>
    <xf numFmtId="170" fontId="17" fillId="0" borderId="35" xfId="15" applyNumberFormat="1" applyFont="1" applyBorder="1" applyAlignment="1">
      <alignment horizontal="right" vertical="center" shrinkToFit="1"/>
    </xf>
    <xf numFmtId="170" fontId="17" fillId="0" borderId="35" xfId="15" applyNumberFormat="1" applyFont="1" applyBorder="1" applyAlignment="1">
      <alignment horizontal="right" vertical="center"/>
    </xf>
    <xf numFmtId="164" fontId="22" fillId="0" borderId="0" xfId="7" applyFont="1" applyAlignment="1">
      <alignment horizontal="left" vertical="center"/>
    </xf>
    <xf numFmtId="0" fontId="15" fillId="0" borderId="0" xfId="22" applyFont="1" applyAlignment="1">
      <alignment horizontal="center" vertical="top"/>
    </xf>
    <xf numFmtId="0" fontId="15" fillId="0" borderId="0" xfId="22" applyFont="1" applyAlignment="1">
      <alignment horizontal="left" vertical="center"/>
    </xf>
    <xf numFmtId="0" fontId="22" fillId="0" borderId="0" xfId="22" applyFont="1" applyAlignment="1">
      <alignment horizontal="left" vertical="top"/>
    </xf>
    <xf numFmtId="1" fontId="22" fillId="0" borderId="0" xfId="22" applyNumberFormat="1" applyFont="1" applyAlignment="1">
      <alignment horizontal="left" vertical="center"/>
    </xf>
    <xf numFmtId="1" fontId="22" fillId="0" borderId="0" xfId="22" applyNumberFormat="1" applyFont="1" applyAlignment="1">
      <alignment horizontal="center" vertical="center"/>
    </xf>
    <xf numFmtId="172" fontId="14" fillId="0" borderId="0" xfId="7" applyNumberFormat="1" applyFont="1" applyAlignment="1">
      <alignment horizontal="left" vertical="center"/>
    </xf>
    <xf numFmtId="1" fontId="14" fillId="0" borderId="0" xfId="7" applyNumberFormat="1" applyFont="1" applyAlignment="1">
      <alignment horizontal="center" vertical="center"/>
    </xf>
    <xf numFmtId="173" fontId="14" fillId="0" borderId="0" xfId="15" applyNumberFormat="1" applyFont="1" applyAlignment="1">
      <alignment horizontal="center" vertical="center"/>
    </xf>
    <xf numFmtId="1" fontId="23" fillId="0" borderId="0" xfId="22" applyNumberFormat="1" applyFont="1" applyAlignment="1">
      <alignment horizontal="center" vertical="center" wrapText="1"/>
    </xf>
    <xf numFmtId="0" fontId="23" fillId="0" borderId="0" xfId="22" applyFont="1" applyAlignment="1">
      <alignment vertical="center" wrapText="1"/>
    </xf>
    <xf numFmtId="173" fontId="23" fillId="0" borderId="0" xfId="15" applyNumberFormat="1" applyFont="1" applyAlignment="1">
      <alignment horizontal="center" vertical="center" wrapText="1"/>
    </xf>
    <xf numFmtId="1" fontId="23" fillId="0" borderId="0" xfId="22" applyNumberFormat="1" applyFont="1" applyAlignment="1">
      <alignment horizontal="left" vertical="center" wrapText="1"/>
    </xf>
    <xf numFmtId="170" fontId="28" fillId="0" borderId="34" xfId="15" applyNumberFormat="1" applyFont="1" applyFill="1" applyBorder="1" applyAlignment="1">
      <alignment horizontal="right" vertical="center" shrinkToFit="1"/>
    </xf>
    <xf numFmtId="9" fontId="28" fillId="0" borderId="0" xfId="27" applyFont="1" applyFill="1" applyBorder="1" applyAlignment="1">
      <alignment horizontal="center" vertical="center"/>
    </xf>
    <xf numFmtId="1" fontId="28" fillId="0" borderId="0" xfId="27" applyNumberFormat="1" applyFont="1" applyFill="1" applyBorder="1" applyAlignment="1">
      <alignment horizontal="center" vertical="center"/>
    </xf>
    <xf numFmtId="1" fontId="16" fillId="0" borderId="0" xfId="7" applyNumberFormat="1" applyFont="1" applyFill="1" applyAlignment="1">
      <alignment horizontal="center" vertical="center"/>
    </xf>
    <xf numFmtId="172" fontId="16" fillId="0" borderId="0" xfId="7" applyNumberFormat="1" applyFont="1" applyFill="1" applyAlignment="1">
      <alignment horizontal="left" vertical="center"/>
    </xf>
    <xf numFmtId="173" fontId="16" fillId="0" borderId="0" xfId="15" applyNumberFormat="1" applyFont="1" applyFill="1" applyAlignment="1">
      <alignment horizontal="center" vertical="center"/>
    </xf>
    <xf numFmtId="9" fontId="17" fillId="0" borderId="0" xfId="27" applyFont="1" applyFill="1" applyBorder="1" applyAlignment="1">
      <alignment horizontal="center" vertical="center"/>
    </xf>
    <xf numFmtId="1" fontId="17" fillId="0" borderId="0" xfId="27" applyNumberFormat="1" applyFont="1" applyFill="1" applyBorder="1" applyAlignment="1">
      <alignment horizontal="center" vertical="center"/>
    </xf>
    <xf numFmtId="1" fontId="17" fillId="0" borderId="0" xfId="7" applyNumberFormat="1" applyFont="1" applyAlignment="1">
      <alignment horizontal="center" vertical="center"/>
    </xf>
    <xf numFmtId="172" fontId="17" fillId="0" borderId="0" xfId="7" applyNumberFormat="1" applyFont="1" applyAlignment="1">
      <alignment horizontal="left" vertical="center"/>
    </xf>
    <xf numFmtId="173" fontId="17" fillId="0" borderId="0" xfId="15" applyNumberFormat="1" applyFont="1" applyAlignment="1">
      <alignment horizontal="center" vertical="center"/>
    </xf>
    <xf numFmtId="164" fontId="28" fillId="0" borderId="0" xfId="22" applyNumberFormat="1" applyFont="1" applyAlignment="1">
      <alignment horizontal="left" vertical="center"/>
    </xf>
    <xf numFmtId="164" fontId="22" fillId="0" borderId="0" xfId="22" applyNumberFormat="1" applyFont="1" applyAlignment="1">
      <alignment horizontal="left" vertical="center"/>
    </xf>
    <xf numFmtId="0" fontId="29" fillId="0" borderId="0" xfId="22" applyFont="1" applyAlignment="1">
      <alignment horizontal="left" vertical="top"/>
    </xf>
    <xf numFmtId="1" fontId="22" fillId="0" borderId="0" xfId="22" applyNumberFormat="1" applyFont="1" applyAlignment="1">
      <alignment horizontal="left" vertical="top"/>
    </xf>
    <xf numFmtId="172" fontId="15" fillId="0" borderId="0" xfId="7" applyNumberFormat="1" applyFont="1" applyAlignment="1">
      <alignment horizontal="left" vertical="top"/>
    </xf>
    <xf numFmtId="1" fontId="15" fillId="0" borderId="0" xfId="7" applyNumberFormat="1" applyFont="1" applyAlignment="1">
      <alignment horizontal="center" vertical="top"/>
    </xf>
    <xf numFmtId="173" fontId="15" fillId="0" borderId="0" xfId="15" applyNumberFormat="1" applyFont="1" applyAlignment="1">
      <alignment horizontal="center" vertical="top"/>
    </xf>
    <xf numFmtId="1" fontId="22" fillId="0" borderId="0" xfId="22" applyNumberFormat="1" applyFont="1" applyAlignment="1">
      <alignment horizontal="center" vertical="center" wrapText="1"/>
    </xf>
    <xf numFmtId="1" fontId="29" fillId="0" borderId="0" xfId="7" applyNumberFormat="1" applyFont="1" applyAlignment="1">
      <alignment horizontal="center" vertical="top"/>
    </xf>
    <xf numFmtId="0" fontId="23" fillId="0" borderId="36" xfId="22" applyFont="1" applyBorder="1" applyAlignment="1">
      <alignment horizontal="left" vertical="center" wrapText="1"/>
    </xf>
    <xf numFmtId="172" fontId="15" fillId="0" borderId="0" xfId="7" applyNumberFormat="1" applyFont="1" applyAlignment="1">
      <alignment horizontal="center" vertical="center"/>
    </xf>
    <xf numFmtId="172" fontId="22" fillId="0" borderId="0" xfId="7" applyNumberFormat="1" applyFont="1" applyAlignment="1">
      <alignment horizontal="left" vertical="center"/>
    </xf>
    <xf numFmtId="0" fontId="30" fillId="0" borderId="0" xfId="21" applyFont="1"/>
    <xf numFmtId="0" fontId="31" fillId="0" borderId="0" xfId="21" applyFont="1"/>
    <xf numFmtId="0" fontId="32" fillId="0" borderId="0" xfId="21" applyFont="1" applyAlignment="1">
      <alignment wrapText="1"/>
    </xf>
    <xf numFmtId="0" fontId="33" fillId="0" borderId="0" xfId="21" applyFont="1" applyAlignment="1">
      <alignment horizontal="center" vertical="center" wrapText="1"/>
    </xf>
    <xf numFmtId="0" fontId="34" fillId="0" borderId="0" xfId="21" applyFont="1"/>
    <xf numFmtId="0" fontId="35" fillId="0" borderId="0" xfId="21" applyFont="1"/>
    <xf numFmtId="0" fontId="32" fillId="0" borderId="0" xfId="21" applyFont="1"/>
    <xf numFmtId="0" fontId="36" fillId="0" borderId="0" xfId="21" applyFont="1" applyAlignment="1">
      <alignment horizontal="center"/>
    </xf>
    <xf numFmtId="0" fontId="35" fillId="0" borderId="0" xfId="21" applyFont="1" applyAlignment="1">
      <alignment horizontal="left"/>
    </xf>
    <xf numFmtId="0" fontId="34" fillId="0" borderId="40" xfId="21" applyFont="1" applyBorder="1" applyAlignment="1">
      <alignment horizontal="center" vertical="center" wrapText="1"/>
    </xf>
    <xf numFmtId="0" fontId="34" fillId="0" borderId="8" xfId="21" applyFont="1" applyBorder="1" applyAlignment="1">
      <alignment horizontal="center" vertical="center" wrapText="1"/>
    </xf>
    <xf numFmtId="0" fontId="34" fillId="0" borderId="1" xfId="21" applyFont="1" applyBorder="1" applyAlignment="1">
      <alignment horizontal="center" vertical="center" wrapText="1"/>
    </xf>
    <xf numFmtId="0" fontId="37" fillId="0" borderId="1" xfId="21" applyFont="1" applyBorder="1" applyAlignment="1">
      <alignment horizontal="center" vertical="center" wrapText="1"/>
    </xf>
    <xf numFmtId="0" fontId="31" fillId="0" borderId="41" xfId="21" applyFont="1" applyBorder="1"/>
    <xf numFmtId="0" fontId="31" fillId="0" borderId="42" xfId="21" applyFont="1" applyBorder="1"/>
    <xf numFmtId="0" fontId="31" fillId="0" borderId="43" xfId="21" applyFont="1" applyBorder="1"/>
    <xf numFmtId="0" fontId="38" fillId="0" borderId="43" xfId="21" applyFont="1" applyBorder="1" applyAlignment="1">
      <alignment horizontal="center" vertical="center" wrapText="1"/>
    </xf>
    <xf numFmtId="0" fontId="39" fillId="0" borderId="44" xfId="21" applyFont="1" applyBorder="1" applyAlignment="1">
      <alignment horizontal="center"/>
    </xf>
    <xf numFmtId="0" fontId="39" fillId="0" borderId="7" xfId="21" applyFont="1" applyBorder="1"/>
    <xf numFmtId="14" fontId="39" fillId="0" borderId="6" xfId="21" applyNumberFormat="1" applyFont="1" applyBorder="1" applyAlignment="1">
      <alignment horizontal="center" vertical="center"/>
    </xf>
    <xf numFmtId="0" fontId="40" fillId="0" borderId="6" xfId="21" applyFont="1" applyBorder="1" applyAlignment="1">
      <alignment horizontal="center" vertical="center" wrapText="1"/>
    </xf>
    <xf numFmtId="0" fontId="39" fillId="0" borderId="6" xfId="21" applyFont="1" applyBorder="1" applyAlignment="1">
      <alignment horizontal="center"/>
    </xf>
    <xf numFmtId="164" fontId="39" fillId="0" borderId="6" xfId="5" applyFont="1" applyFill="1" applyBorder="1"/>
    <xf numFmtId="164" fontId="39" fillId="0" borderId="6" xfId="5" applyFont="1" applyFill="1" applyBorder="1" applyAlignment="1">
      <alignment horizontal="center" readingOrder="1"/>
    </xf>
    <xf numFmtId="14" fontId="39" fillId="0" borderId="6" xfId="21" applyNumberFormat="1" applyFont="1" applyBorder="1" applyAlignment="1">
      <alignment horizontal="center"/>
    </xf>
    <xf numFmtId="0" fontId="41" fillId="0" borderId="1" xfId="21" applyFont="1" applyBorder="1"/>
    <xf numFmtId="175" fontId="41" fillId="0" borderId="1" xfId="21" applyNumberFormat="1" applyFont="1" applyBorder="1" applyAlignment="1">
      <alignment horizontal="center"/>
    </xf>
    <xf numFmtId="0" fontId="41" fillId="0" borderId="1" xfId="21" applyFont="1" applyBorder="1" applyAlignment="1">
      <alignment horizontal="center"/>
    </xf>
    <xf numFmtId="164" fontId="41" fillId="0" borderId="16" xfId="5" applyFont="1" applyFill="1" applyBorder="1"/>
    <xf numFmtId="164" fontId="34" fillId="0" borderId="6" xfId="5" applyFont="1" applyFill="1" applyBorder="1"/>
    <xf numFmtId="164" fontId="41" fillId="6" borderId="9" xfId="5" applyFont="1" applyFill="1" applyBorder="1" applyAlignment="1">
      <alignment horizontal="center" vertical="center" readingOrder="1"/>
    </xf>
    <xf numFmtId="0" fontId="34" fillId="0" borderId="1" xfId="21" applyFont="1" applyBorder="1"/>
    <xf numFmtId="175" fontId="34" fillId="0" borderId="1" xfId="21" applyNumberFormat="1" applyFont="1" applyBorder="1" applyAlignment="1">
      <alignment horizontal="center"/>
    </xf>
    <xf numFmtId="0" fontId="34" fillId="0" borderId="1" xfId="21" applyFont="1" applyBorder="1" applyAlignment="1">
      <alignment horizontal="center"/>
    </xf>
    <xf numFmtId="164" fontId="34" fillId="0" borderId="1" xfId="5" applyFont="1" applyFill="1" applyBorder="1"/>
    <xf numFmtId="164" fontId="34" fillId="0" borderId="1" xfId="5" applyFont="1" applyFill="1" applyBorder="1" applyAlignment="1">
      <alignment horizontal="center" vertical="center" readingOrder="1"/>
    </xf>
    <xf numFmtId="0" fontId="42" fillId="0" borderId="1" xfId="21" applyFont="1" applyBorder="1"/>
    <xf numFmtId="14" fontId="34" fillId="0" borderId="1" xfId="21" applyNumberFormat="1" applyFont="1" applyBorder="1" applyAlignment="1">
      <alignment horizontal="center"/>
    </xf>
    <xf numFmtId="0" fontId="34" fillId="13" borderId="1" xfId="21" applyFont="1" applyFill="1" applyBorder="1"/>
    <xf numFmtId="176" fontId="34" fillId="13" borderId="1" xfId="21" applyNumberFormat="1" applyFont="1" applyFill="1" applyBorder="1" applyAlignment="1">
      <alignment horizontal="center"/>
    </xf>
    <xf numFmtId="0" fontId="40" fillId="13" borderId="6" xfId="21" applyFont="1" applyFill="1" applyBorder="1" applyAlignment="1">
      <alignment horizontal="center" vertical="center" wrapText="1"/>
    </xf>
    <xf numFmtId="0" fontId="34" fillId="13" borderId="1" xfId="21" applyFont="1" applyFill="1" applyBorder="1" applyAlignment="1">
      <alignment horizontal="center"/>
    </xf>
    <xf numFmtId="164" fontId="34" fillId="13" borderId="1" xfId="5" applyFont="1" applyFill="1" applyBorder="1"/>
    <xf numFmtId="164" fontId="34" fillId="13" borderId="1" xfId="5" applyFont="1" applyFill="1" applyBorder="1" applyAlignment="1">
      <alignment horizontal="center" vertical="center" readingOrder="1"/>
    </xf>
    <xf numFmtId="0" fontId="34" fillId="13" borderId="6" xfId="21" applyFont="1" applyFill="1" applyBorder="1"/>
    <xf numFmtId="176" fontId="34" fillId="13" borderId="6" xfId="21" applyNumberFormat="1" applyFont="1" applyFill="1" applyBorder="1" applyAlignment="1">
      <alignment horizontal="center"/>
    </xf>
    <xf numFmtId="0" fontId="34" fillId="13" borderId="6" xfId="21" applyFont="1" applyFill="1" applyBorder="1" applyAlignment="1">
      <alignment horizontal="center"/>
    </xf>
    <xf numFmtId="164" fontId="34" fillId="13" borderId="6" xfId="5" applyFont="1" applyFill="1" applyBorder="1"/>
    <xf numFmtId="164" fontId="34" fillId="13" borderId="6" xfId="5" applyFont="1" applyFill="1" applyBorder="1" applyAlignment="1">
      <alignment horizontal="center" vertical="center" readingOrder="1"/>
    </xf>
    <xf numFmtId="0" fontId="34" fillId="0" borderId="6" xfId="21" applyFont="1" applyBorder="1"/>
    <xf numFmtId="176" fontId="34" fillId="0" borderId="6" xfId="21" applyNumberFormat="1" applyFont="1" applyBorder="1" applyAlignment="1">
      <alignment horizontal="center"/>
    </xf>
    <xf numFmtId="0" fontId="34" fillId="0" borderId="6" xfId="21" applyFont="1" applyBorder="1" applyAlignment="1">
      <alignment horizontal="center"/>
    </xf>
    <xf numFmtId="164" fontId="34" fillId="0" borderId="6" xfId="5" applyFont="1" applyFill="1" applyBorder="1" applyAlignment="1">
      <alignment horizontal="center" vertical="center" readingOrder="1"/>
    </xf>
    <xf numFmtId="0" fontId="39" fillId="0" borderId="6" xfId="21" applyFont="1" applyBorder="1" applyAlignment="1">
      <alignment horizontal="left" vertical="center"/>
    </xf>
    <xf numFmtId="0" fontId="39" fillId="0" borderId="6" xfId="21" applyFont="1" applyBorder="1"/>
    <xf numFmtId="0" fontId="39" fillId="0" borderId="7" xfId="21" applyFont="1" applyBorder="1" applyAlignment="1">
      <alignment horizontal="center"/>
    </xf>
    <xf numFmtId="0" fontId="39" fillId="0" borderId="7" xfId="21" applyFont="1" applyBorder="1" applyAlignment="1">
      <alignment horizontal="center" vertical="center"/>
    </xf>
    <xf numFmtId="0" fontId="39" fillId="0" borderId="7" xfId="21" applyFont="1" applyBorder="1" applyAlignment="1">
      <alignment horizontal="left" vertical="center"/>
    </xf>
    <xf numFmtId="0" fontId="40" fillId="0" borderId="6" xfId="21" applyFont="1" applyBorder="1" applyAlignment="1">
      <alignment horizontal="left" vertical="center" wrapText="1"/>
    </xf>
    <xf numFmtId="0" fontId="39" fillId="0" borderId="6" xfId="21" applyFont="1" applyBorder="1" applyAlignment="1">
      <alignment horizontal="left"/>
    </xf>
    <xf numFmtId="164" fontId="39" fillId="0" borderId="6" xfId="5" applyFont="1" applyFill="1" applyBorder="1" applyAlignment="1">
      <alignment horizontal="left"/>
    </xf>
    <xf numFmtId="164" fontId="34" fillId="0" borderId="6" xfId="5" applyFont="1" applyFill="1" applyBorder="1" applyAlignment="1">
      <alignment horizontal="left"/>
    </xf>
    <xf numFmtId="0" fontId="43" fillId="0" borderId="6" xfId="21" applyFont="1" applyBorder="1" applyAlignment="1">
      <alignment horizontal="center" vertical="center"/>
    </xf>
    <xf numFmtId="0" fontId="43" fillId="0" borderId="6" xfId="21" applyFont="1" applyBorder="1" applyAlignment="1">
      <alignment vertical="center"/>
    </xf>
    <xf numFmtId="0" fontId="44" fillId="0" borderId="6" xfId="21" applyFont="1" applyBorder="1" applyAlignment="1">
      <alignment horizontal="center" vertical="center" wrapText="1"/>
    </xf>
    <xf numFmtId="0" fontId="43" fillId="0" borderId="6" xfId="21" applyFont="1" applyBorder="1"/>
    <xf numFmtId="164" fontId="43" fillId="0" borderId="6" xfId="5" applyFont="1" applyFill="1" applyBorder="1"/>
    <xf numFmtId="164" fontId="34" fillId="0" borderId="0" xfId="5" applyFont="1" applyFill="1" applyBorder="1"/>
    <xf numFmtId="170" fontId="34" fillId="0" borderId="0" xfId="12" applyNumberFormat="1" applyFont="1"/>
    <xf numFmtId="177" fontId="45" fillId="0" borderId="0" xfId="0" applyNumberFormat="1" applyFont="1" applyAlignment="1">
      <alignment vertical="center"/>
    </xf>
    <xf numFmtId="164" fontId="32" fillId="0" borderId="0" xfId="5" applyFont="1" applyFill="1" applyBorder="1"/>
    <xf numFmtId="164" fontId="32" fillId="0" borderId="0" xfId="21" applyNumberFormat="1" applyFont="1"/>
    <xf numFmtId="170" fontId="32" fillId="0" borderId="0" xfId="12" applyNumberFormat="1" applyFont="1" applyBorder="1"/>
    <xf numFmtId="165" fontId="32" fillId="0" borderId="0" xfId="21" applyNumberFormat="1" applyFont="1"/>
    <xf numFmtId="0" fontId="46" fillId="0" borderId="0" xfId="21" applyFont="1"/>
    <xf numFmtId="165" fontId="46" fillId="0" borderId="0" xfId="12" applyFont="1" applyBorder="1"/>
    <xf numFmtId="164" fontId="46" fillId="0" borderId="0" xfId="21" applyNumberFormat="1" applyFont="1"/>
    <xf numFmtId="170" fontId="46" fillId="0" borderId="0" xfId="12" applyNumberFormat="1" applyFont="1" applyBorder="1" applyAlignment="1"/>
    <xf numFmtId="0" fontId="32" fillId="0" borderId="0" xfId="21" applyFont="1" applyAlignment="1">
      <alignment horizontal="left"/>
    </xf>
    <xf numFmtId="0" fontId="32" fillId="0" borderId="0" xfId="21" applyFont="1" applyAlignment="1">
      <alignment horizontal="centerContinuous"/>
    </xf>
    <xf numFmtId="165" fontId="46" fillId="0" borderId="0" xfId="21" applyNumberFormat="1" applyFont="1"/>
    <xf numFmtId="0" fontId="32" fillId="0" borderId="0" xfId="21" applyFont="1" applyAlignment="1">
      <alignment horizontal="center" vertical="center"/>
    </xf>
    <xf numFmtId="0" fontId="46" fillId="0" borderId="0" xfId="21" applyFont="1" applyAlignment="1">
      <alignment horizontal="center"/>
    </xf>
    <xf numFmtId="170" fontId="47" fillId="0" borderId="0" xfId="21" applyNumberFormat="1" applyFont="1" applyAlignment="1">
      <alignment horizontal="center" vertical="center"/>
    </xf>
    <xf numFmtId="164" fontId="48" fillId="0" borderId="0" xfId="5" applyFont="1" applyFill="1" applyBorder="1"/>
    <xf numFmtId="164" fontId="49" fillId="0" borderId="0" xfId="21" applyNumberFormat="1" applyFont="1"/>
    <xf numFmtId="17" fontId="35" fillId="0" borderId="0" xfId="21" applyNumberFormat="1" applyFont="1"/>
    <xf numFmtId="0" fontId="35" fillId="0" borderId="6" xfId="21" applyFont="1" applyBorder="1" applyAlignment="1">
      <alignment horizontal="center" vertical="center" wrapText="1"/>
    </xf>
    <xf numFmtId="0" fontId="35" fillId="6" borderId="6" xfId="21" applyFont="1" applyFill="1" applyBorder="1" applyAlignment="1">
      <alignment horizontal="center" vertical="center" wrapText="1"/>
    </xf>
    <xf numFmtId="0" fontId="34" fillId="0" borderId="16" xfId="21" applyFont="1" applyBorder="1" applyAlignment="1">
      <alignment horizontal="center" vertical="center" wrapText="1"/>
    </xf>
    <xf numFmtId="0" fontId="34" fillId="0" borderId="48" xfId="21" applyFont="1" applyBorder="1" applyAlignment="1">
      <alignment horizontal="center" vertical="center" wrapText="1"/>
    </xf>
    <xf numFmtId="0" fontId="31" fillId="0" borderId="45" xfId="21" applyFont="1" applyBorder="1"/>
    <xf numFmtId="0" fontId="31" fillId="0" borderId="49" xfId="21" applyFont="1" applyBorder="1"/>
    <xf numFmtId="164" fontId="39" fillId="14" borderId="5" xfId="12" applyNumberFormat="1" applyFont="1" applyFill="1" applyBorder="1" applyAlignment="1">
      <alignment wrapText="1"/>
    </xf>
    <xf numFmtId="164" fontId="39" fillId="0" borderId="2" xfId="5" applyFont="1" applyFill="1" applyBorder="1"/>
    <xf numFmtId="164" fontId="39" fillId="0" borderId="50" xfId="5" applyFont="1" applyFill="1" applyBorder="1"/>
    <xf numFmtId="164" fontId="41" fillId="0" borderId="6" xfId="5" applyFont="1" applyFill="1" applyBorder="1"/>
    <xf numFmtId="164" fontId="42" fillId="0" borderId="51" xfId="5" applyFont="1" applyFill="1" applyBorder="1"/>
    <xf numFmtId="164" fontId="50" fillId="15" borderId="1" xfId="5" applyFont="1" applyFill="1" applyBorder="1"/>
    <xf numFmtId="164" fontId="39" fillId="13" borderId="5" xfId="12" applyNumberFormat="1" applyFont="1" applyFill="1" applyBorder="1" applyAlignment="1">
      <alignment wrapText="1"/>
    </xf>
    <xf numFmtId="164" fontId="39" fillId="13" borderId="2" xfId="5" applyFont="1" applyFill="1" applyBorder="1"/>
    <xf numFmtId="164" fontId="34" fillId="13" borderId="16" xfId="5" applyFont="1" applyFill="1" applyBorder="1"/>
    <xf numFmtId="164" fontId="39" fillId="13" borderId="50" xfId="5" applyFont="1" applyFill="1" applyBorder="1"/>
    <xf numFmtId="164" fontId="51" fillId="13" borderId="6" xfId="5" applyFont="1" applyFill="1" applyBorder="1"/>
    <xf numFmtId="164" fontId="51" fillId="0" borderId="6" xfId="5" applyFont="1" applyFill="1" applyBorder="1"/>
    <xf numFmtId="164" fontId="39" fillId="13" borderId="6" xfId="5" applyFont="1" applyFill="1" applyBorder="1"/>
    <xf numFmtId="164" fontId="39" fillId="14" borderId="6" xfId="12" applyNumberFormat="1" applyFont="1" applyFill="1" applyBorder="1" applyAlignment="1">
      <alignment wrapText="1"/>
    </xf>
    <xf numFmtId="164" fontId="39" fillId="0" borderId="52" xfId="5" applyFont="1" applyFill="1" applyBorder="1"/>
    <xf numFmtId="164" fontId="35" fillId="0" borderId="6" xfId="5" applyFont="1" applyFill="1" applyBorder="1"/>
    <xf numFmtId="164" fontId="43" fillId="0" borderId="52" xfId="5" applyFont="1" applyFill="1" applyBorder="1"/>
    <xf numFmtId="164" fontId="52" fillId="0" borderId="0" xfId="21" applyNumberFormat="1" applyFont="1"/>
    <xf numFmtId="165" fontId="52" fillId="0" borderId="0" xfId="21" applyNumberFormat="1" applyFont="1"/>
    <xf numFmtId="0" fontId="52" fillId="0" borderId="0" xfId="21" applyFont="1"/>
    <xf numFmtId="164" fontId="34" fillId="0" borderId="0" xfId="21" applyNumberFormat="1" applyFont="1"/>
    <xf numFmtId="0" fontId="53" fillId="0" borderId="0" xfId="21" applyFont="1"/>
    <xf numFmtId="165" fontId="53" fillId="0" borderId="0" xfId="21" applyNumberFormat="1" applyFont="1"/>
    <xf numFmtId="164" fontId="53" fillId="0" borderId="0" xfId="21" applyNumberFormat="1" applyFont="1"/>
    <xf numFmtId="0" fontId="32" fillId="0" borderId="0" xfId="21" applyFont="1" applyAlignment="1">
      <alignment horizontal="center"/>
    </xf>
    <xf numFmtId="0" fontId="32" fillId="0" borderId="0" xfId="21" applyFont="1" applyAlignment="1" applyProtection="1">
      <alignment horizontal="center" vertical="center"/>
      <protection hidden="1"/>
    </xf>
    <xf numFmtId="0" fontId="54" fillId="0" borderId="0" xfId="21" applyFont="1"/>
    <xf numFmtId="0" fontId="32" fillId="0" borderId="0" xfId="21" applyFont="1" applyAlignment="1" applyProtection="1">
      <alignment vertical="center"/>
      <protection hidden="1"/>
    </xf>
    <xf numFmtId="0" fontId="55" fillId="0" borderId="0" xfId="21" applyFont="1" applyAlignment="1">
      <alignment horizontal="center" vertical="center"/>
    </xf>
    <xf numFmtId="0" fontId="47" fillId="0" borderId="0" xfId="21" applyFont="1" applyAlignment="1">
      <alignment horizontal="center" vertical="center"/>
    </xf>
    <xf numFmtId="0" fontId="57" fillId="0" borderId="0" xfId="21" applyFont="1" applyAlignment="1">
      <alignment horizontal="center" vertical="center"/>
    </xf>
    <xf numFmtId="0" fontId="46" fillId="0" borderId="6" xfId="21" applyFont="1" applyBorder="1" applyAlignment="1">
      <alignment horizontal="center" vertical="center" wrapText="1"/>
    </xf>
    <xf numFmtId="164" fontId="58" fillId="0" borderId="2" xfId="5" applyFont="1" applyFill="1" applyBorder="1"/>
    <xf numFmtId="164" fontId="34" fillId="0" borderId="2" xfId="5" applyFont="1" applyFill="1" applyBorder="1"/>
    <xf numFmtId="164" fontId="34" fillId="0" borderId="51" xfId="5" applyFont="1" applyFill="1" applyBorder="1"/>
    <xf numFmtId="164" fontId="59" fillId="0" borderId="6" xfId="5" applyFont="1" applyFill="1" applyBorder="1"/>
    <xf numFmtId="164" fontId="34" fillId="0" borderId="53" xfId="5" applyFont="1" applyFill="1" applyBorder="1"/>
    <xf numFmtId="164" fontId="34" fillId="0" borderId="4" xfId="5" applyFont="1" applyFill="1" applyBorder="1"/>
    <xf numFmtId="164" fontId="35" fillId="0" borderId="4" xfId="5" applyFont="1" applyFill="1" applyBorder="1"/>
    <xf numFmtId="164" fontId="35" fillId="0" borderId="53" xfId="5" applyFont="1" applyFill="1" applyBorder="1"/>
    <xf numFmtId="164" fontId="32" fillId="0" borderId="54" xfId="5" applyFont="1" applyFill="1" applyBorder="1"/>
    <xf numFmtId="164" fontId="60" fillId="0" borderId="0" xfId="21" applyNumberFormat="1" applyFont="1"/>
    <xf numFmtId="0" fontId="60" fillId="0" borderId="0" xfId="21" applyFont="1"/>
    <xf numFmtId="164" fontId="61" fillId="0" borderId="0" xfId="24" applyNumberFormat="1" applyFont="1"/>
    <xf numFmtId="0" fontId="43" fillId="0" borderId="6" xfId="21" applyFont="1" applyBorder="1" applyAlignment="1">
      <alignment horizontal="center"/>
    </xf>
    <xf numFmtId="0" fontId="35" fillId="0" borderId="6" xfId="21" applyFont="1" applyBorder="1"/>
    <xf numFmtId="164" fontId="62" fillId="0" borderId="0" xfId="21" applyNumberFormat="1" applyFont="1"/>
    <xf numFmtId="0" fontId="32" fillId="0" borderId="0" xfId="21" applyFont="1" applyAlignment="1">
      <alignment vertical="center"/>
    </xf>
    <xf numFmtId="164" fontId="43" fillId="14" borderId="6" xfId="12" applyNumberFormat="1" applyFont="1" applyFill="1" applyBorder="1" applyAlignment="1">
      <alignment wrapText="1"/>
    </xf>
    <xf numFmtId="164" fontId="32" fillId="0" borderId="4" xfId="5" applyFont="1" applyFill="1" applyBorder="1"/>
    <xf numFmtId="164" fontId="32" fillId="0" borderId="53" xfId="5" applyFont="1" applyFill="1" applyBorder="1"/>
    <xf numFmtId="0" fontId="4" fillId="0" borderId="0" xfId="24"/>
    <xf numFmtId="0" fontId="8" fillId="0" borderId="0" xfId="24" applyFont="1"/>
    <xf numFmtId="0" fontId="4" fillId="16" borderId="66" xfId="24" applyFill="1" applyBorder="1"/>
    <xf numFmtId="164" fontId="0" fillId="16" borderId="66" xfId="9" applyFont="1" applyFill="1" applyBorder="1"/>
    <xf numFmtId="0" fontId="2" fillId="0" borderId="67" xfId="24" applyFont="1" applyBorder="1" applyAlignment="1">
      <alignment horizontal="center"/>
    </xf>
    <xf numFmtId="0" fontId="2" fillId="0" borderId="68" xfId="24" applyFont="1" applyBorder="1"/>
    <xf numFmtId="14" fontId="2" fillId="0" borderId="11" xfId="24" applyNumberFormat="1" applyFont="1" applyBorder="1" applyAlignment="1">
      <alignment horizontal="center" vertical="center"/>
    </xf>
    <xf numFmtId="164" fontId="2" fillId="0" borderId="68" xfId="9" applyFont="1" applyBorder="1" applyAlignment="1">
      <alignment horizontal="center"/>
    </xf>
    <xf numFmtId="164" fontId="4" fillId="0" borderId="0" xfId="24" applyNumberFormat="1"/>
    <xf numFmtId="0" fontId="2" fillId="0" borderId="69" xfId="24" applyFont="1" applyBorder="1" applyAlignment="1">
      <alignment horizontal="center"/>
    </xf>
    <xf numFmtId="0" fontId="2" fillId="0" borderId="70" xfId="24" applyFont="1" applyBorder="1"/>
    <xf numFmtId="14" fontId="2" fillId="0" borderId="3" xfId="24" applyNumberFormat="1" applyFont="1" applyBorder="1" applyAlignment="1">
      <alignment horizontal="center" vertical="center"/>
    </xf>
    <xf numFmtId="164" fontId="2" fillId="0" borderId="70" xfId="9" applyFont="1" applyBorder="1" applyAlignment="1">
      <alignment horizontal="center"/>
    </xf>
    <xf numFmtId="170" fontId="2" fillId="0" borderId="70" xfId="17" applyNumberFormat="1" applyFont="1" applyBorder="1" applyAlignment="1">
      <alignment horizontal="center"/>
    </xf>
    <xf numFmtId="164" fontId="2" fillId="0" borderId="66" xfId="24" applyNumberFormat="1" applyFont="1" applyBorder="1"/>
    <xf numFmtId="0" fontId="1" fillId="0" borderId="0" xfId="24" applyFont="1" applyAlignment="1">
      <alignment horizontal="left" vertical="center"/>
    </xf>
    <xf numFmtId="164" fontId="2" fillId="0" borderId="0" xfId="24" applyNumberFormat="1" applyFont="1"/>
    <xf numFmtId="0" fontId="4" fillId="0" borderId="0" xfId="24" applyAlignment="1">
      <alignment horizontal="center"/>
    </xf>
    <xf numFmtId="0" fontId="9" fillId="0" borderId="0" xfId="24" applyFont="1"/>
    <xf numFmtId="177" fontId="4" fillId="0" borderId="0" xfId="24" applyNumberFormat="1"/>
    <xf numFmtId="0" fontId="9" fillId="0" borderId="0" xfId="24" applyFont="1" applyAlignment="1">
      <alignment horizontal="center"/>
    </xf>
    <xf numFmtId="0" fontId="2" fillId="0" borderId="0" xfId="19" applyFont="1"/>
    <xf numFmtId="0" fontId="63" fillId="0" borderId="0" xfId="19" applyFont="1" applyAlignment="1">
      <alignment horizontal="center" vertical="center"/>
    </xf>
    <xf numFmtId="0" fontId="64" fillId="0" borderId="0" xfId="19" applyFont="1" applyAlignment="1">
      <alignment vertical="center"/>
    </xf>
    <xf numFmtId="0" fontId="63" fillId="0" borderId="0" xfId="19" applyFont="1" applyAlignment="1">
      <alignment vertical="center"/>
    </xf>
    <xf numFmtId="0" fontId="64" fillId="0" borderId="0" xfId="19" applyFont="1"/>
    <xf numFmtId="0" fontId="4" fillId="0" borderId="0" xfId="19" applyAlignment="1">
      <alignment horizontal="center" vertical="center"/>
    </xf>
    <xf numFmtId="0" fontId="4" fillId="0" borderId="0" xfId="19"/>
    <xf numFmtId="0" fontId="65" fillId="0" borderId="3" xfId="19" applyFont="1" applyBorder="1" applyAlignment="1">
      <alignment horizontal="center" vertical="center"/>
    </xf>
    <xf numFmtId="0" fontId="65" fillId="0" borderId="6" xfId="19" applyFont="1" applyBorder="1" applyAlignment="1">
      <alignment horizontal="center" vertical="center"/>
    </xf>
    <xf numFmtId="0" fontId="65" fillId="0" borderId="5" xfId="19" applyFont="1" applyBorder="1" applyAlignment="1">
      <alignment horizontal="center" vertical="center" wrapText="1"/>
    </xf>
    <xf numFmtId="0" fontId="65" fillId="0" borderId="5" xfId="19" applyFont="1" applyBorder="1" applyAlignment="1">
      <alignment horizontal="center" vertical="center"/>
    </xf>
    <xf numFmtId="0" fontId="65" fillId="0" borderId="10" xfId="19" applyFont="1" applyBorder="1" applyAlignment="1">
      <alignment horizontal="center" vertical="center"/>
    </xf>
    <xf numFmtId="0" fontId="63" fillId="0" borderId="6" xfId="19" applyFont="1" applyBorder="1" applyAlignment="1">
      <alignment horizontal="center" vertical="center"/>
    </xf>
    <xf numFmtId="0" fontId="12" fillId="0" borderId="6" xfId="19" applyFont="1" applyBorder="1" applyAlignment="1">
      <alignment horizontal="center" vertical="center"/>
    </xf>
    <xf numFmtId="0" fontId="12" fillId="0" borderId="6" xfId="19" applyFont="1" applyBorder="1" applyAlignment="1">
      <alignment vertical="center"/>
    </xf>
    <xf numFmtId="171" fontId="12" fillId="0" borderId="6" xfId="10" applyNumberFormat="1" applyFont="1" applyBorder="1" applyAlignment="1">
      <alignment vertical="center"/>
    </xf>
    <xf numFmtId="171" fontId="12" fillId="0" borderId="6" xfId="10" applyNumberFormat="1" applyFont="1" applyBorder="1" applyAlignment="1">
      <alignment horizontal="center" vertical="center"/>
    </xf>
    <xf numFmtId="0" fontId="65" fillId="0" borderId="6" xfId="19" applyFont="1" applyBorder="1" applyAlignment="1">
      <alignment vertical="center"/>
    </xf>
    <xf numFmtId="171" fontId="65" fillId="0" borderId="6" xfId="10" applyNumberFormat="1" applyFont="1" applyBorder="1" applyAlignment="1">
      <alignment vertical="center"/>
    </xf>
    <xf numFmtId="0" fontId="65" fillId="0" borderId="0" xfId="19" applyFont="1" applyAlignment="1">
      <alignment horizontal="center" vertical="center"/>
    </xf>
    <xf numFmtId="0" fontId="65" fillId="0" borderId="0" xfId="19" applyFont="1" applyAlignment="1">
      <alignment vertical="center"/>
    </xf>
    <xf numFmtId="171" fontId="65" fillId="0" borderId="0" xfId="10" applyNumberFormat="1" applyFont="1" applyBorder="1" applyAlignment="1">
      <alignment vertical="center"/>
    </xf>
    <xf numFmtId="0" fontId="65" fillId="0" borderId="7" xfId="19" applyFont="1" applyBorder="1" applyAlignment="1">
      <alignment horizontal="center" vertical="center"/>
    </xf>
    <xf numFmtId="0" fontId="65" fillId="0" borderId="6" xfId="19" applyFont="1" applyBorder="1" applyAlignment="1">
      <alignment horizontal="center" vertical="center" wrapText="1"/>
    </xf>
    <xf numFmtId="171" fontId="63" fillId="0" borderId="0" xfId="19" applyNumberFormat="1" applyFont="1" applyAlignment="1">
      <alignment vertical="center"/>
    </xf>
    <xf numFmtId="171" fontId="63" fillId="0" borderId="0" xfId="10" applyNumberFormat="1" applyFont="1" applyBorder="1" applyAlignment="1">
      <alignment vertical="center"/>
    </xf>
    <xf numFmtId="0" fontId="64" fillId="0" borderId="0" xfId="19" applyFont="1" applyAlignment="1">
      <alignment horizontal="center" vertical="center"/>
    </xf>
    <xf numFmtId="171" fontId="64" fillId="0" borderId="0" xfId="10" applyNumberFormat="1" applyFont="1" applyAlignment="1"/>
    <xf numFmtId="171" fontId="65" fillId="0" borderId="0" xfId="19" applyNumberFormat="1" applyFont="1" applyAlignment="1">
      <alignment vertical="center"/>
    </xf>
    <xf numFmtId="9" fontId="64" fillId="0" borderId="0" xfId="26" applyFont="1" applyAlignment="1"/>
    <xf numFmtId="171" fontId="12" fillId="0" borderId="51" xfId="10" applyNumberFormat="1" applyFont="1" applyBorder="1" applyAlignment="1">
      <alignment horizontal="center" vertical="center"/>
    </xf>
    <xf numFmtId="0" fontId="1" fillId="0" borderId="0" xfId="19" applyFont="1" applyAlignment="1">
      <alignment vertical="center"/>
    </xf>
    <xf numFmtId="171" fontId="64" fillId="0" borderId="0" xfId="19" applyNumberFormat="1" applyFont="1" applyAlignment="1">
      <alignment vertical="center"/>
    </xf>
    <xf numFmtId="168" fontId="64" fillId="0" borderId="0" xfId="10" applyFont="1" applyAlignment="1">
      <alignment vertical="center"/>
    </xf>
    <xf numFmtId="171" fontId="63" fillId="0" borderId="0" xfId="10" applyNumberFormat="1" applyFont="1" applyAlignment="1">
      <alignment vertical="center"/>
    </xf>
    <xf numFmtId="0" fontId="65" fillId="0" borderId="3" xfId="19" applyFont="1" applyBorder="1" applyAlignment="1">
      <alignment vertical="center"/>
    </xf>
    <xf numFmtId="0" fontId="65" fillId="0" borderId="7" xfId="19" applyFont="1" applyBorder="1" applyAlignment="1">
      <alignment vertical="center"/>
    </xf>
    <xf numFmtId="171" fontId="63" fillId="0" borderId="0" xfId="19" applyNumberFormat="1" applyFont="1" applyAlignment="1">
      <alignment horizontal="center" vertical="center"/>
    </xf>
    <xf numFmtId="171" fontId="12" fillId="0" borderId="5" xfId="10" applyNumberFormat="1" applyFont="1" applyBorder="1" applyAlignment="1">
      <alignment horizontal="center" vertical="center"/>
    </xf>
    <xf numFmtId="171" fontId="4" fillId="0" borderId="0" xfId="19" applyNumberFormat="1"/>
    <xf numFmtId="171" fontId="0" fillId="0" borderId="0" xfId="10" applyNumberFormat="1" applyFont="1" applyAlignment="1"/>
    <xf numFmtId="171" fontId="64" fillId="0" borderId="0" xfId="10" applyNumberFormat="1" applyFont="1" applyBorder="1" applyAlignment="1"/>
    <xf numFmtId="171" fontId="65" fillId="0" borderId="51" xfId="10" applyNumberFormat="1" applyFont="1" applyBorder="1" applyAlignment="1">
      <alignment vertical="center"/>
    </xf>
    <xf numFmtId="0" fontId="4" fillId="0" borderId="0" xfId="23"/>
    <xf numFmtId="0" fontId="4" fillId="6" borderId="0" xfId="23" applyFill="1"/>
    <xf numFmtId="0" fontId="8" fillId="0" borderId="0" xfId="23" applyFont="1" applyAlignment="1">
      <alignment horizontal="center" vertical="center"/>
    </xf>
    <xf numFmtId="0" fontId="65" fillId="18" borderId="7" xfId="23" applyFont="1" applyFill="1" applyBorder="1" applyAlignment="1">
      <alignment horizontal="center" wrapText="1"/>
    </xf>
    <xf numFmtId="0" fontId="12" fillId="6" borderId="6" xfId="23" applyFont="1" applyFill="1" applyBorder="1" applyAlignment="1">
      <alignment horizontal="center"/>
    </xf>
    <xf numFmtId="14" fontId="12" fillId="6" borderId="6" xfId="0" applyNumberFormat="1" applyFont="1" applyFill="1" applyBorder="1"/>
    <xf numFmtId="0" fontId="66" fillId="6" borderId="6" xfId="0" applyFont="1" applyFill="1" applyBorder="1"/>
    <xf numFmtId="0" fontId="67" fillId="6" borderId="6" xfId="0" applyFont="1" applyFill="1" applyBorder="1"/>
    <xf numFmtId="164" fontId="67" fillId="6" borderId="6" xfId="3" applyFont="1" applyFill="1" applyBorder="1"/>
    <xf numFmtId="0" fontId="12" fillId="6" borderId="6" xfId="0" applyFont="1" applyFill="1" applyBorder="1"/>
    <xf numFmtId="0" fontId="67" fillId="0" borderId="6" xfId="0" applyFont="1" applyBorder="1"/>
    <xf numFmtId="164" fontId="67" fillId="0" borderId="6" xfId="3" applyFont="1" applyFill="1" applyBorder="1"/>
    <xf numFmtId="0" fontId="12" fillId="0" borderId="6" xfId="0" applyFont="1" applyBorder="1"/>
    <xf numFmtId="164" fontId="12" fillId="0" borderId="6" xfId="3" applyFont="1" applyFill="1" applyBorder="1"/>
    <xf numFmtId="0" fontId="66" fillId="0" borderId="6" xfId="0" applyFont="1" applyBorder="1"/>
    <xf numFmtId="164" fontId="66" fillId="0" borderId="6" xfId="3" applyFont="1" applyFill="1" applyBorder="1"/>
    <xf numFmtId="0" fontId="12" fillId="0" borderId="6" xfId="23" applyFont="1" applyBorder="1" applyAlignment="1">
      <alignment horizontal="center"/>
    </xf>
    <xf numFmtId="0" fontId="67" fillId="13" borderId="6" xfId="0" applyFont="1" applyFill="1" applyBorder="1"/>
    <xf numFmtId="0" fontId="12" fillId="13" borderId="6" xfId="0" applyFont="1" applyFill="1" applyBorder="1"/>
    <xf numFmtId="164" fontId="12" fillId="13" borderId="6" xfId="3" applyFont="1" applyFill="1" applyBorder="1"/>
    <xf numFmtId="164" fontId="67" fillId="13" borderId="6" xfId="3" applyFont="1" applyFill="1" applyBorder="1"/>
    <xf numFmtId="0" fontId="12" fillId="0" borderId="6" xfId="23" applyFont="1" applyBorder="1" applyAlignment="1">
      <alignment horizontal="left" vertical="center"/>
    </xf>
    <xf numFmtId="0" fontId="12" fillId="13" borderId="6" xfId="23" applyFont="1" applyFill="1" applyBorder="1" applyAlignment="1">
      <alignment horizontal="left" vertical="center"/>
    </xf>
    <xf numFmtId="164" fontId="12" fillId="13" borderId="6" xfId="6" applyFont="1" applyFill="1" applyBorder="1" applyAlignment="1">
      <alignment horizontal="left" vertical="center"/>
    </xf>
    <xf numFmtId="164" fontId="12" fillId="13" borderId="6" xfId="3" applyFont="1" applyFill="1" applyBorder="1" applyAlignment="1">
      <alignment horizontal="left"/>
    </xf>
    <xf numFmtId="164" fontId="67" fillId="13" borderId="6" xfId="3" applyFont="1" applyFill="1" applyBorder="1" applyAlignment="1">
      <alignment horizontal="left"/>
    </xf>
    <xf numFmtId="164" fontId="12" fillId="0" borderId="6" xfId="6" applyFont="1" applyFill="1" applyBorder="1" applyAlignment="1">
      <alignment horizontal="left" vertical="center"/>
    </xf>
    <xf numFmtId="164" fontId="67" fillId="0" borderId="6" xfId="3" applyFont="1" applyFill="1" applyBorder="1" applyAlignment="1">
      <alignment horizontal="left"/>
    </xf>
    <xf numFmtId="164" fontId="12" fillId="13" borderId="6" xfId="6" applyFont="1" applyFill="1" applyBorder="1" applyAlignment="1">
      <alignment vertical="center"/>
    </xf>
    <xf numFmtId="0" fontId="12" fillId="6" borderId="6" xfId="23" applyFont="1" applyFill="1" applyBorder="1" applyAlignment="1">
      <alignment horizontal="center" vertical="center"/>
    </xf>
    <xf numFmtId="0" fontId="12" fillId="6" borderId="6" xfId="23" applyFont="1" applyFill="1" applyBorder="1" applyAlignment="1">
      <alignment horizontal="left" vertical="center"/>
    </xf>
    <xf numFmtId="164" fontId="12" fillId="6" borderId="6" xfId="6" applyFont="1" applyFill="1" applyBorder="1" applyAlignment="1">
      <alignment vertical="center"/>
    </xf>
    <xf numFmtId="0" fontId="65" fillId="20" borderId="6" xfId="23" applyFont="1" applyFill="1" applyBorder="1" applyAlignment="1">
      <alignment horizontal="center"/>
    </xf>
    <xf numFmtId="0" fontId="65" fillId="8" borderId="6" xfId="23" applyFont="1" applyFill="1" applyBorder="1" applyAlignment="1">
      <alignment horizontal="center"/>
    </xf>
    <xf numFmtId="0" fontId="65" fillId="18" borderId="6" xfId="23" applyFont="1" applyFill="1" applyBorder="1" applyAlignment="1">
      <alignment horizontal="center" wrapText="1"/>
    </xf>
    <xf numFmtId="0" fontId="67" fillId="6" borderId="6" xfId="0" applyFont="1" applyFill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164" fontId="66" fillId="13" borderId="6" xfId="3" applyFont="1" applyFill="1" applyBorder="1"/>
    <xf numFmtId="0" fontId="67" fillId="13" borderId="6" xfId="0" applyFont="1" applyFill="1" applyBorder="1" applyAlignment="1">
      <alignment horizontal="center" vertical="center"/>
    </xf>
    <xf numFmtId="0" fontId="12" fillId="13" borderId="6" xfId="23" applyFont="1" applyFill="1" applyBorder="1" applyAlignment="1">
      <alignment horizontal="center" vertical="center"/>
    </xf>
    <xf numFmtId="0" fontId="12" fillId="0" borderId="6" xfId="23" applyFont="1" applyBorder="1" applyAlignment="1">
      <alignment horizontal="center" vertical="center"/>
    </xf>
    <xf numFmtId="0" fontId="68" fillId="6" borderId="6" xfId="23" applyFont="1" applyFill="1" applyBorder="1" applyAlignment="1">
      <alignment horizontal="center" vertical="center"/>
    </xf>
    <xf numFmtId="164" fontId="68" fillId="6" borderId="6" xfId="6" applyFont="1" applyFill="1" applyBorder="1" applyAlignment="1">
      <alignment vertical="center"/>
    </xf>
    <xf numFmtId="0" fontId="8" fillId="0" borderId="0" xfId="23" applyFont="1"/>
    <xf numFmtId="0" fontId="12" fillId="0" borderId="0" xfId="23" applyFont="1"/>
    <xf numFmtId="0" fontId="8" fillId="0" borderId="0" xfId="23" applyFont="1" applyAlignment="1">
      <alignment vertical="center"/>
    </xf>
    <xf numFmtId="164" fontId="12" fillId="0" borderId="0" xfId="23" applyNumberFormat="1" applyFont="1"/>
    <xf numFmtId="164" fontId="12" fillId="0" borderId="0" xfId="6" applyFont="1"/>
    <xf numFmtId="170" fontId="12" fillId="0" borderId="0" xfId="13" applyNumberFormat="1" applyFont="1"/>
    <xf numFmtId="170" fontId="12" fillId="0" borderId="0" xfId="23" applyNumberFormat="1" applyFont="1"/>
    <xf numFmtId="164" fontId="4" fillId="0" borderId="0" xfId="23" applyNumberFormat="1"/>
    <xf numFmtId="164" fontId="8" fillId="0" borderId="0" xfId="23" applyNumberFormat="1" applyFont="1"/>
    <xf numFmtId="164" fontId="66" fillId="0" borderId="0" xfId="23" applyNumberFormat="1" applyFont="1"/>
    <xf numFmtId="164" fontId="0" fillId="0" borderId="0" xfId="6" applyFont="1"/>
    <xf numFmtId="0" fontId="9" fillId="0" borderId="0" xfId="23" applyFont="1" applyAlignment="1">
      <alignment horizontal="left"/>
    </xf>
    <xf numFmtId="0" fontId="9" fillId="0" borderId="0" xfId="23" applyFont="1"/>
    <xf numFmtId="0" fontId="9" fillId="0" borderId="0" xfId="23" applyFont="1" applyAlignment="1">
      <alignment horizontal="center"/>
    </xf>
    <xf numFmtId="164" fontId="69" fillId="0" borderId="0" xfId="6" applyFont="1" applyAlignment="1">
      <alignment horizontal="center"/>
    </xf>
    <xf numFmtId="164" fontId="70" fillId="6" borderId="6" xfId="3" applyFont="1" applyFill="1" applyBorder="1"/>
    <xf numFmtId="170" fontId="4" fillId="0" borderId="0" xfId="1" applyNumberFormat="1" applyFont="1" applyFill="1" applyBorder="1" applyAlignment="1" applyProtection="1"/>
    <xf numFmtId="170" fontId="0" fillId="0" borderId="0" xfId="13" applyNumberFormat="1" applyFont="1"/>
    <xf numFmtId="170" fontId="4" fillId="0" borderId="0" xfId="23" applyNumberFormat="1"/>
    <xf numFmtId="0" fontId="4" fillId="13" borderId="43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0" fontId="71" fillId="6" borderId="6" xfId="0" applyFont="1" applyFill="1" applyBorder="1"/>
    <xf numFmtId="164" fontId="0" fillId="0" borderId="6" xfId="3" applyFont="1" applyFill="1" applyBorder="1" applyAlignment="1">
      <alignment vertical="center"/>
    </xf>
    <xf numFmtId="164" fontId="0" fillId="6" borderId="6" xfId="3" applyFont="1" applyFill="1" applyBorder="1" applyAlignment="1">
      <alignment horizontal="left" vertical="center"/>
    </xf>
    <xf numFmtId="170" fontId="0" fillId="0" borderId="6" xfId="1" applyNumberFormat="1" applyFont="1" applyFill="1" applyBorder="1" applyAlignment="1">
      <alignment vertical="center"/>
    </xf>
    <xf numFmtId="0" fontId="71" fillId="6" borderId="6" xfId="0" applyFont="1" applyFill="1" applyBorder="1" applyAlignment="1">
      <alignment vertical="center"/>
    </xf>
    <xf numFmtId="164" fontId="0" fillId="6" borderId="6" xfId="3" applyFont="1" applyFill="1" applyBorder="1" applyAlignment="1">
      <alignment vertical="center"/>
    </xf>
    <xf numFmtId="164" fontId="4" fillId="6" borderId="6" xfId="3" applyFont="1" applyFill="1" applyBorder="1" applyAlignment="1">
      <alignment horizontal="left" vertical="center"/>
    </xf>
    <xf numFmtId="170" fontId="4" fillId="6" borderId="6" xfId="1" applyNumberFormat="1" applyFont="1" applyFill="1" applyBorder="1" applyAlignment="1">
      <alignment vertical="center"/>
    </xf>
    <xf numFmtId="170" fontId="0" fillId="6" borderId="6" xfId="1" applyNumberFormat="1" applyFont="1" applyFill="1" applyBorder="1" applyAlignment="1">
      <alignment vertical="center"/>
    </xf>
    <xf numFmtId="0" fontId="71" fillId="0" borderId="6" xfId="0" applyFont="1" applyBorder="1" applyAlignment="1">
      <alignment horizontal="left" vertical="center"/>
    </xf>
    <xf numFmtId="164" fontId="0" fillId="0" borderId="6" xfId="3" applyFont="1" applyFill="1" applyBorder="1" applyAlignment="1">
      <alignment horizontal="left" vertical="center"/>
    </xf>
    <xf numFmtId="0" fontId="71" fillId="6" borderId="6" xfId="0" applyFont="1" applyFill="1" applyBorder="1" applyAlignment="1">
      <alignment horizontal="left" vertical="center"/>
    </xf>
    <xf numFmtId="0" fontId="71" fillId="0" borderId="6" xfId="0" applyFont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0" fontId="8" fillId="6" borderId="6" xfId="0" applyFont="1" applyFill="1" applyBorder="1"/>
    <xf numFmtId="170" fontId="0" fillId="0" borderId="6" xfId="1" applyNumberFormat="1" applyFont="1" applyFill="1" applyBorder="1" applyAlignment="1">
      <alignment horizontal="left" vertical="top"/>
    </xf>
    <xf numFmtId="164" fontId="0" fillId="6" borderId="6" xfId="3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4" fontId="0" fillId="6" borderId="6" xfId="3" applyFont="1" applyFill="1" applyBorder="1"/>
    <xf numFmtId="164" fontId="0" fillId="6" borderId="6" xfId="3" applyFont="1" applyFill="1" applyBorder="1" applyAlignment="1">
      <alignment horizontal="left"/>
    </xf>
    <xf numFmtId="164" fontId="0" fillId="6" borderId="6" xfId="0" applyNumberFormat="1" applyFill="1" applyBorder="1" applyAlignment="1">
      <alignment horizontal="center" vertical="center"/>
    </xf>
    <xf numFmtId="164" fontId="0" fillId="6" borderId="6" xfId="0" applyNumberFormat="1" applyFill="1" applyBorder="1" applyAlignment="1">
      <alignment horizontal="left" vertical="center"/>
    </xf>
    <xf numFmtId="170" fontId="4" fillId="0" borderId="6" xfId="1" applyNumberFormat="1" applyFont="1" applyBorder="1" applyAlignment="1">
      <alignment horizontal="left" vertical="center"/>
    </xf>
    <xf numFmtId="164" fontId="0" fillId="6" borderId="6" xfId="0" applyNumberFormat="1" applyFill="1" applyBorder="1"/>
    <xf numFmtId="164" fontId="72" fillId="6" borderId="6" xfId="0" applyNumberFormat="1" applyFont="1" applyFill="1" applyBorder="1" applyAlignment="1">
      <alignment horizontal="left"/>
    </xf>
    <xf numFmtId="164" fontId="0" fillId="0" borderId="0" xfId="0" applyNumberFormat="1"/>
    <xf numFmtId="164" fontId="0" fillId="0" borderId="6" xfId="0" applyNumberFormat="1" applyBorder="1"/>
    <xf numFmtId="164" fontId="0" fillId="0" borderId="6" xfId="0" applyNumberFormat="1" applyBorder="1" applyAlignment="1">
      <alignment horizontal="left"/>
    </xf>
    <xf numFmtId="170" fontId="4" fillId="6" borderId="6" xfId="1" applyNumberFormat="1" applyFont="1" applyFill="1" applyBorder="1" applyAlignment="1">
      <alignment horizontal="left" vertical="center"/>
    </xf>
    <xf numFmtId="164" fontId="0" fillId="6" borderId="6" xfId="0" applyNumberFormat="1" applyFill="1" applyBorder="1" applyAlignment="1">
      <alignment horizontal="left"/>
    </xf>
    <xf numFmtId="164" fontId="72" fillId="6" borderId="6" xfId="0" applyNumberFormat="1" applyFont="1" applyFill="1" applyBorder="1"/>
    <xf numFmtId="164" fontId="72" fillId="6" borderId="6" xfId="3" applyFont="1" applyFill="1" applyBorder="1"/>
    <xf numFmtId="164" fontId="0" fillId="6" borderId="6" xfId="3" applyFont="1" applyFill="1" applyBorder="1" applyAlignment="1">
      <alignment horizontal="center"/>
    </xf>
    <xf numFmtId="164" fontId="72" fillId="6" borderId="0" xfId="0" applyNumberFormat="1" applyFont="1" applyFill="1"/>
    <xf numFmtId="164" fontId="73" fillId="6" borderId="6" xfId="3" applyFont="1" applyFill="1" applyBorder="1" applyAlignment="1">
      <alignment horizontal="left"/>
    </xf>
    <xf numFmtId="164" fontId="72" fillId="6" borderId="6" xfId="3" applyFont="1" applyFill="1" applyBorder="1" applyAlignment="1">
      <alignment horizontal="left"/>
    </xf>
    <xf numFmtId="0" fontId="8" fillId="6" borderId="5" xfId="0" applyFont="1" applyFill="1" applyBorder="1"/>
    <xf numFmtId="164" fontId="0" fillId="6" borderId="5" xfId="3" applyFont="1" applyFill="1" applyBorder="1" applyAlignment="1">
      <alignment horizontal="left" vertical="center"/>
    </xf>
    <xf numFmtId="170" fontId="4" fillId="0" borderId="5" xfId="1" applyNumberFormat="1" applyFont="1" applyBorder="1" applyAlignment="1">
      <alignment vertical="center"/>
    </xf>
    <xf numFmtId="170" fontId="4" fillId="0" borderId="5" xfId="1" applyNumberFormat="1" applyFont="1" applyBorder="1" applyAlignment="1">
      <alignment horizontal="center" vertical="center"/>
    </xf>
    <xf numFmtId="170" fontId="0" fillId="0" borderId="5" xfId="1" applyNumberFormat="1" applyFont="1" applyFill="1" applyBorder="1" applyAlignment="1">
      <alignment vertical="center"/>
    </xf>
    <xf numFmtId="170" fontId="0" fillId="6" borderId="5" xfId="1" applyNumberFormat="1" applyFont="1" applyFill="1" applyBorder="1" applyAlignment="1">
      <alignment horizontal="center" vertical="center"/>
    </xf>
    <xf numFmtId="0" fontId="8" fillId="6" borderId="10" xfId="0" applyFont="1" applyFill="1" applyBorder="1"/>
    <xf numFmtId="0" fontId="8" fillId="6" borderId="7" xfId="0" applyFont="1" applyFill="1" applyBorder="1"/>
    <xf numFmtId="170" fontId="4" fillId="0" borderId="6" xfId="1" applyNumberFormat="1" applyFont="1" applyFill="1" applyBorder="1" applyAlignment="1">
      <alignment vertical="center"/>
    </xf>
    <xf numFmtId="14" fontId="4" fillId="0" borderId="5" xfId="3" applyNumberFormat="1" applyFont="1" applyFill="1" applyBorder="1" applyAlignment="1">
      <alignment vertical="center"/>
    </xf>
    <xf numFmtId="170" fontId="0" fillId="0" borderId="5" xfId="1" applyNumberFormat="1" applyFont="1" applyFill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164" fontId="0" fillId="0" borderId="5" xfId="3" applyFont="1" applyFill="1" applyBorder="1" applyAlignment="1">
      <alignment horizontal="left" vertical="center"/>
    </xf>
    <xf numFmtId="164" fontId="0" fillId="6" borderId="17" xfId="3" applyFont="1" applyFill="1" applyBorder="1" applyAlignment="1">
      <alignment horizontal="center"/>
    </xf>
    <xf numFmtId="164" fontId="0" fillId="6" borderId="2" xfId="3" applyFont="1" applyFill="1" applyBorder="1" applyAlignment="1">
      <alignment horizontal="center"/>
    </xf>
    <xf numFmtId="170" fontId="4" fillId="0" borderId="17" xfId="1" applyNumberFormat="1" applyFont="1" applyBorder="1" applyAlignment="1">
      <alignment vertical="center"/>
    </xf>
    <xf numFmtId="170" fontId="7" fillId="0" borderId="6" xfId="1" applyNumberFormat="1" applyFont="1" applyBorder="1" applyAlignment="1">
      <alignment horizontal="left" vertical="center"/>
    </xf>
    <xf numFmtId="0" fontId="74" fillId="0" borderId="6" xfId="0" applyFont="1" applyBorder="1" applyAlignment="1">
      <alignment horizontal="left" vertical="center"/>
    </xf>
    <xf numFmtId="0" fontId="74" fillId="6" borderId="6" xfId="0" applyFont="1" applyFill="1" applyBorder="1" applyAlignment="1">
      <alignment vertical="center"/>
    </xf>
    <xf numFmtId="0" fontId="74" fillId="6" borderId="6" xfId="0" applyFont="1" applyFill="1" applyBorder="1"/>
    <xf numFmtId="0" fontId="74" fillId="6" borderId="6" xfId="0" applyFont="1" applyFill="1" applyBorder="1" applyAlignment="1">
      <alignment horizontal="left" vertical="center"/>
    </xf>
    <xf numFmtId="164" fontId="75" fillId="6" borderId="6" xfId="3" applyFont="1" applyFill="1" applyBorder="1" applyAlignment="1">
      <alignment horizontal="left" vertical="center"/>
    </xf>
    <xf numFmtId="0" fontId="11" fillId="6" borderId="3" xfId="0" applyFont="1" applyFill="1" applyBorder="1" applyAlignment="1">
      <alignment vertical="center"/>
    </xf>
    <xf numFmtId="0" fontId="11" fillId="6" borderId="7" xfId="0" applyFont="1" applyFill="1" applyBorder="1" applyAlignment="1">
      <alignment vertical="center"/>
    </xf>
    <xf numFmtId="164" fontId="8" fillId="6" borderId="5" xfId="3" applyFont="1" applyFill="1" applyBorder="1"/>
    <xf numFmtId="170" fontId="11" fillId="6" borderId="5" xfId="0" applyNumberFormat="1" applyFont="1" applyFill="1" applyBorder="1" applyAlignment="1">
      <alignment horizontal="left" vertical="center"/>
    </xf>
    <xf numFmtId="164" fontId="8" fillId="6" borderId="5" xfId="3" applyFont="1" applyFill="1" applyBorder="1" applyAlignment="1">
      <alignment horizontal="center" vertical="center"/>
    </xf>
    <xf numFmtId="164" fontId="8" fillId="6" borderId="5" xfId="3" applyFont="1" applyFill="1" applyBorder="1" applyAlignment="1">
      <alignment vertical="center"/>
    </xf>
    <xf numFmtId="164" fontId="8" fillId="6" borderId="6" xfId="3" applyFont="1" applyFill="1" applyBorder="1"/>
    <xf numFmtId="170" fontId="11" fillId="6" borderId="6" xfId="0" applyNumberFormat="1" applyFont="1" applyFill="1" applyBorder="1" applyAlignment="1">
      <alignment horizontal="left" vertical="center" wrapText="1"/>
    </xf>
    <xf numFmtId="164" fontId="8" fillId="6" borderId="6" xfId="3" applyFont="1" applyFill="1" applyBorder="1" applyAlignment="1">
      <alignment horizontal="center" vertical="center"/>
    </xf>
    <xf numFmtId="164" fontId="8" fillId="6" borderId="6" xfId="3" applyFont="1" applyFill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164" fontId="8" fillId="6" borderId="74" xfId="3" applyFont="1" applyFill="1" applyBorder="1"/>
    <xf numFmtId="170" fontId="11" fillId="6" borderId="74" xfId="0" applyNumberFormat="1" applyFont="1" applyFill="1" applyBorder="1" applyAlignment="1">
      <alignment horizontal="left" vertical="center"/>
    </xf>
    <xf numFmtId="164" fontId="8" fillId="6" borderId="74" xfId="3" applyFont="1" applyFill="1" applyBorder="1" applyAlignment="1">
      <alignment horizontal="center" vertical="center"/>
    </xf>
    <xf numFmtId="164" fontId="8" fillId="0" borderId="74" xfId="0" applyNumberFormat="1" applyFont="1" applyBorder="1" applyAlignment="1">
      <alignment vertical="center"/>
    </xf>
    <xf numFmtId="164" fontId="8" fillId="0" borderId="0" xfId="3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0" borderId="0" xfId="3" applyFont="1" applyAlignment="1">
      <alignment horizontal="left" vertical="center"/>
    </xf>
    <xf numFmtId="170" fontId="0" fillId="6" borderId="6" xfId="1" applyNumberFormat="1" applyFont="1" applyFill="1" applyBorder="1"/>
    <xf numFmtId="170" fontId="0" fillId="6" borderId="6" xfId="1" applyNumberFormat="1" applyFont="1" applyFill="1" applyBorder="1" applyAlignment="1">
      <alignment horizontal="left"/>
    </xf>
    <xf numFmtId="164" fontId="0" fillId="6" borderId="6" xfId="3" applyFont="1" applyFill="1" applyBorder="1" applyAlignment="1">
      <alignment horizontal="center" vertical="top"/>
    </xf>
    <xf numFmtId="164" fontId="0" fillId="6" borderId="6" xfId="3" applyFont="1" applyFill="1" applyBorder="1" applyAlignment="1">
      <alignment horizontal="left" vertical="top"/>
    </xf>
    <xf numFmtId="170" fontId="10" fillId="0" borderId="6" xfId="1" applyNumberFormat="1" applyFont="1" applyFill="1" applyBorder="1" applyAlignment="1">
      <alignment vertical="center"/>
    </xf>
    <xf numFmtId="164" fontId="8" fillId="6" borderId="5" xfId="0" applyNumberFormat="1" applyFont="1" applyFill="1" applyBorder="1" applyAlignment="1">
      <alignment vertical="center"/>
    </xf>
    <xf numFmtId="164" fontId="8" fillId="6" borderId="17" xfId="3" applyFont="1" applyFill="1" applyBorder="1" applyAlignment="1">
      <alignment horizontal="center" vertical="center"/>
    </xf>
    <xf numFmtId="164" fontId="8" fillId="6" borderId="6" xfId="0" applyNumberFormat="1" applyFont="1" applyFill="1" applyBorder="1" applyAlignment="1">
      <alignment vertical="center"/>
    </xf>
    <xf numFmtId="164" fontId="8" fillId="6" borderId="2" xfId="3" applyFont="1" applyFill="1" applyBorder="1" applyAlignment="1">
      <alignment horizontal="center" vertical="center"/>
    </xf>
    <xf numFmtId="164" fontId="8" fillId="6" borderId="6" xfId="3" applyFont="1" applyFill="1" applyBorder="1" applyAlignment="1">
      <alignment horizontal="left" vertical="center"/>
    </xf>
    <xf numFmtId="164" fontId="8" fillId="6" borderId="74" xfId="0" applyNumberFormat="1" applyFont="1" applyFill="1" applyBorder="1" applyAlignment="1">
      <alignment vertical="center"/>
    </xf>
    <xf numFmtId="164" fontId="8" fillId="6" borderId="75" xfId="3" applyFont="1" applyFill="1" applyBorder="1" applyAlignment="1">
      <alignment horizontal="center" vertical="center"/>
    </xf>
    <xf numFmtId="164" fontId="0" fillId="6" borderId="74" xfId="3" applyFont="1" applyFill="1" applyBorder="1" applyAlignment="1">
      <alignment horizontal="left"/>
    </xf>
    <xf numFmtId="164" fontId="0" fillId="6" borderId="0" xfId="3" applyFont="1" applyFill="1" applyBorder="1" applyAlignment="1">
      <alignment horizontal="left"/>
    </xf>
    <xf numFmtId="164" fontId="0" fillId="0" borderId="0" xfId="3" applyFont="1" applyAlignment="1">
      <alignment horizontal="left"/>
    </xf>
    <xf numFmtId="0" fontId="76" fillId="0" borderId="0" xfId="0" applyFont="1" applyAlignment="1">
      <alignment horizontal="left"/>
    </xf>
    <xf numFmtId="0" fontId="4" fillId="0" borderId="0" xfId="20"/>
    <xf numFmtId="0" fontId="8" fillId="0" borderId="0" xfId="20" applyFont="1"/>
    <xf numFmtId="0" fontId="12" fillId="0" borderId="0" xfId="20" applyFont="1"/>
    <xf numFmtId="0" fontId="65" fillId="21" borderId="6" xfId="20" applyFont="1" applyFill="1" applyBorder="1" applyAlignment="1">
      <alignment horizontal="center" vertical="center" wrapText="1"/>
    </xf>
    <xf numFmtId="0" fontId="65" fillId="21" borderId="6" xfId="20" applyFont="1" applyFill="1" applyBorder="1" applyAlignment="1">
      <alignment horizontal="center" vertical="center"/>
    </xf>
    <xf numFmtId="0" fontId="65" fillId="6" borderId="6" xfId="20" applyFont="1" applyFill="1" applyBorder="1" applyAlignment="1">
      <alignment horizontal="left" vertical="center"/>
    </xf>
    <xf numFmtId="0" fontId="12" fillId="6" borderId="6" xfId="20" applyFont="1" applyFill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2" fillId="13" borderId="6" xfId="0" applyFont="1" applyFill="1" applyBorder="1" applyAlignment="1">
      <alignment vertical="center"/>
    </xf>
    <xf numFmtId="170" fontId="4" fillId="13" borderId="6" xfId="1" applyNumberFormat="1" applyFont="1" applyFill="1" applyBorder="1" applyAlignment="1">
      <alignment vertical="center"/>
    </xf>
    <xf numFmtId="170" fontId="0" fillId="13" borderId="6" xfId="1" applyNumberFormat="1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170" fontId="4" fillId="0" borderId="6" xfId="1" applyNumberFormat="1" applyFont="1" applyFill="1" applyBorder="1" applyAlignment="1"/>
    <xf numFmtId="0" fontId="12" fillId="0" borderId="6" xfId="0" applyFont="1" applyBorder="1" applyAlignment="1">
      <alignment horizontal="left" vertical="center"/>
    </xf>
    <xf numFmtId="0" fontId="65" fillId="12" borderId="6" xfId="20" applyFont="1" applyFill="1" applyBorder="1" applyAlignment="1">
      <alignment horizontal="center" vertical="center" wrapText="1"/>
    </xf>
    <xf numFmtId="0" fontId="65" fillId="12" borderId="6" xfId="20" applyFont="1" applyFill="1" applyBorder="1" applyAlignment="1">
      <alignment horizontal="center" vertical="center"/>
    </xf>
    <xf numFmtId="170" fontId="8" fillId="13" borderId="6" xfId="1" applyNumberFormat="1" applyFont="1" applyFill="1" applyBorder="1" applyAlignment="1">
      <alignment horizontal="center" vertical="center"/>
    </xf>
    <xf numFmtId="170" fontId="8" fillId="0" borderId="6" xfId="1" applyNumberFormat="1" applyFont="1" applyFill="1" applyBorder="1" applyAlignment="1">
      <alignment horizontal="center" vertical="center"/>
    </xf>
    <xf numFmtId="164" fontId="8" fillId="0" borderId="0" xfId="3" applyFont="1" applyAlignment="1"/>
    <xf numFmtId="0" fontId="4" fillId="0" borderId="0" xfId="20" applyAlignment="1">
      <alignment horizontal="center"/>
    </xf>
    <xf numFmtId="170" fontId="4" fillId="6" borderId="3" xfId="1" applyNumberFormat="1" applyFont="1" applyFill="1" applyBorder="1" applyAlignment="1">
      <alignment horizontal="center" vertical="center"/>
    </xf>
    <xf numFmtId="170" fontId="8" fillId="6" borderId="3" xfId="1" applyNumberFormat="1" applyFont="1" applyFill="1" applyBorder="1" applyAlignment="1">
      <alignment horizontal="center" vertical="center"/>
    </xf>
    <xf numFmtId="170" fontId="74" fillId="0" borderId="70" xfId="1" applyNumberFormat="1" applyFont="1" applyFill="1" applyBorder="1" applyAlignment="1">
      <alignment horizontal="center"/>
    </xf>
    <xf numFmtId="170" fontId="74" fillId="0" borderId="6" xfId="1" applyNumberFormat="1" applyFont="1" applyFill="1" applyBorder="1" applyAlignment="1">
      <alignment horizontal="center"/>
    </xf>
    <xf numFmtId="170" fontId="8" fillId="0" borderId="6" xfId="1" applyNumberFormat="1" applyFont="1" applyFill="1" applyBorder="1" applyAlignment="1">
      <alignment vertical="center"/>
    </xf>
    <xf numFmtId="170" fontId="8" fillId="13" borderId="6" xfId="1" applyNumberFormat="1" applyFont="1" applyFill="1" applyBorder="1" applyAlignment="1">
      <alignment vertical="center"/>
    </xf>
    <xf numFmtId="170" fontId="74" fillId="13" borderId="6" xfId="1" applyNumberFormat="1" applyFont="1" applyFill="1" applyBorder="1" applyAlignment="1">
      <alignment horizontal="center"/>
    </xf>
    <xf numFmtId="170" fontId="0" fillId="0" borderId="0" xfId="1" applyNumberFormat="1" applyFont="1" applyBorder="1"/>
    <xf numFmtId="170" fontId="0" fillId="0" borderId="0" xfId="1" applyNumberFormat="1" applyFont="1" applyFill="1" applyBorder="1"/>
    <xf numFmtId="170" fontId="8" fillId="0" borderId="6" xfId="1" applyNumberFormat="1" applyFont="1" applyBorder="1" applyAlignment="1">
      <alignment vertical="center"/>
    </xf>
    <xf numFmtId="170" fontId="74" fillId="0" borderId="6" xfId="1" applyNumberFormat="1" applyFont="1" applyFill="1" applyBorder="1" applyAlignment="1">
      <alignment vertical="center"/>
    </xf>
    <xf numFmtId="170" fontId="4" fillId="0" borderId="0" xfId="20" applyNumberFormat="1"/>
    <xf numFmtId="170" fontId="0" fillId="0" borderId="0" xfId="1" applyNumberFormat="1" applyFont="1" applyFill="1"/>
    <xf numFmtId="170" fontId="7" fillId="0" borderId="0" xfId="20" applyNumberFormat="1" applyFont="1"/>
    <xf numFmtId="170" fontId="2" fillId="0" borderId="0" xfId="1" applyNumberFormat="1" applyFont="1" applyAlignment="1">
      <alignment horizontal="center"/>
    </xf>
    <xf numFmtId="170" fontId="12" fillId="6" borderId="6" xfId="1" applyNumberFormat="1" applyFont="1" applyFill="1" applyBorder="1"/>
    <xf numFmtId="170" fontId="4" fillId="0" borderId="0" xfId="1" applyNumberFormat="1" applyFont="1" applyFill="1" applyAlignment="1" applyProtection="1"/>
    <xf numFmtId="0" fontId="12" fillId="0" borderId="1" xfId="0" applyFont="1" applyBorder="1" applyAlignment="1">
      <alignment horizontal="left" vertical="center"/>
    </xf>
    <xf numFmtId="0" fontId="12" fillId="0" borderId="6" xfId="20" applyFont="1" applyBorder="1" applyAlignment="1">
      <alignment vertical="center"/>
    </xf>
    <xf numFmtId="0" fontId="4" fillId="0" borderId="6" xfId="20" applyBorder="1"/>
    <xf numFmtId="0" fontId="12" fillId="13" borderId="6" xfId="20" applyFont="1" applyFill="1" applyBorder="1" applyAlignment="1">
      <alignment vertical="center"/>
    </xf>
    <xf numFmtId="14" fontId="12" fillId="0" borderId="6" xfId="0" applyNumberFormat="1" applyFont="1" applyBorder="1" applyAlignment="1">
      <alignment vertical="center"/>
    </xf>
    <xf numFmtId="0" fontId="12" fillId="0" borderId="6" xfId="20" applyFont="1" applyBorder="1"/>
    <xf numFmtId="170" fontId="4" fillId="0" borderId="6" xfId="1" applyNumberFormat="1" applyFont="1" applyFill="1" applyBorder="1" applyAlignment="1" applyProtection="1"/>
    <xf numFmtId="171" fontId="4" fillId="0" borderId="6" xfId="1" applyNumberFormat="1" applyFill="1" applyBorder="1" applyAlignment="1">
      <alignment vertical="center"/>
    </xf>
    <xf numFmtId="0" fontId="12" fillId="0" borderId="7" xfId="20" applyFont="1" applyBorder="1" applyAlignment="1">
      <alignment vertical="center"/>
    </xf>
    <xf numFmtId="170" fontId="0" fillId="0" borderId="6" xfId="1" applyNumberFormat="1" applyFont="1" applyFill="1" applyBorder="1"/>
    <xf numFmtId="0" fontId="65" fillId="0" borderId="4" xfId="20" applyFont="1" applyBorder="1" applyAlignment="1">
      <alignment vertical="center"/>
    </xf>
    <xf numFmtId="0" fontId="65" fillId="0" borderId="6" xfId="20" applyFont="1" applyBorder="1" applyAlignment="1">
      <alignment vertical="center"/>
    </xf>
    <xf numFmtId="170" fontId="74" fillId="13" borderId="6" xfId="1" applyNumberFormat="1" applyFont="1" applyFill="1" applyBorder="1" applyAlignment="1">
      <alignment vertical="center"/>
    </xf>
    <xf numFmtId="170" fontId="8" fillId="0" borderId="0" xfId="20" applyNumberFormat="1" applyFont="1"/>
    <xf numFmtId="170" fontId="12" fillId="0" borderId="6" xfId="1" applyNumberFormat="1" applyFont="1" applyFill="1" applyBorder="1" applyAlignment="1">
      <alignment vertical="center"/>
    </xf>
    <xf numFmtId="0" fontId="12" fillId="0" borderId="4" xfId="20" applyFont="1" applyBorder="1" applyAlignment="1">
      <alignment vertical="center"/>
    </xf>
    <xf numFmtId="0" fontId="12" fillId="0" borderId="5" xfId="20" applyFont="1" applyBorder="1" applyAlignment="1">
      <alignment vertical="center"/>
    </xf>
    <xf numFmtId="170" fontId="7" fillId="0" borderId="6" xfId="1" applyNumberFormat="1" applyFont="1" applyFill="1" applyBorder="1" applyAlignment="1">
      <alignment vertical="center"/>
    </xf>
    <xf numFmtId="170" fontId="12" fillId="13" borderId="6" xfId="20" applyNumberFormat="1" applyFont="1" applyFill="1" applyBorder="1" applyAlignment="1">
      <alignment vertical="center"/>
    </xf>
    <xf numFmtId="0" fontId="12" fillId="0" borderId="0" xfId="20" applyFont="1" applyAlignment="1">
      <alignment vertical="center"/>
    </xf>
    <xf numFmtId="170" fontId="0" fillId="0" borderId="0" xfId="1" applyNumberFormat="1" applyFont="1" applyBorder="1" applyAlignment="1">
      <alignment vertical="center"/>
    </xf>
    <xf numFmtId="170" fontId="0" fillId="0" borderId="0" xfId="1" applyNumberFormat="1" applyFont="1" applyAlignment="1">
      <alignment vertical="center"/>
    </xf>
    <xf numFmtId="170" fontId="8" fillId="0" borderId="0" xfId="1" applyNumberFormat="1" applyFont="1" applyBorder="1" applyAlignment="1">
      <alignment vertical="center"/>
    </xf>
    <xf numFmtId="170" fontId="8" fillId="0" borderId="0" xfId="1" applyNumberFormat="1" applyFont="1" applyAlignment="1">
      <alignment vertical="center"/>
    </xf>
    <xf numFmtId="170" fontId="7" fillId="13" borderId="6" xfId="1" applyNumberFormat="1" applyFont="1" applyFill="1" applyBorder="1" applyAlignment="1">
      <alignment vertical="center"/>
    </xf>
    <xf numFmtId="177" fontId="77" fillId="0" borderId="0" xfId="0" applyNumberFormat="1" applyFont="1" applyAlignment="1">
      <alignment vertical="center"/>
    </xf>
    <xf numFmtId="170" fontId="4" fillId="0" borderId="0" xfId="1" applyNumberFormat="1" applyFont="1" applyBorder="1" applyAlignment="1">
      <alignment vertical="center"/>
    </xf>
    <xf numFmtId="170" fontId="4" fillId="0" borderId="0" xfId="1" applyNumberFormat="1" applyFont="1" applyAlignment="1">
      <alignment vertical="center"/>
    </xf>
    <xf numFmtId="170" fontId="8" fillId="0" borderId="0" xfId="1" applyNumberFormat="1" applyFont="1" applyFill="1" applyBorder="1" applyAlignment="1" applyProtection="1"/>
    <xf numFmtId="0" fontId="9" fillId="0" borderId="0" xfId="20" applyFont="1"/>
    <xf numFmtId="0" fontId="78" fillId="0" borderId="0" xfId="20" applyFont="1" applyAlignment="1">
      <alignment horizontal="center"/>
    </xf>
    <xf numFmtId="0" fontId="9" fillId="0" borderId="0" xfId="20" applyFont="1" applyAlignment="1">
      <alignment horizontal="center"/>
    </xf>
    <xf numFmtId="0" fontId="12" fillId="0" borderId="0" xfId="20" applyFont="1" applyAlignment="1">
      <alignment horizontal="center"/>
    </xf>
    <xf numFmtId="9" fontId="9" fillId="0" borderId="0" xfId="20" applyNumberFormat="1" applyFont="1" applyAlignment="1">
      <alignment horizontal="center"/>
    </xf>
    <xf numFmtId="9" fontId="12" fillId="0" borderId="0" xfId="20" applyNumberFormat="1" applyFont="1" applyAlignment="1">
      <alignment horizontal="center"/>
    </xf>
    <xf numFmtId="9" fontId="76" fillId="0" borderId="0" xfId="20" applyNumberFormat="1" applyFont="1" applyAlignment="1">
      <alignment horizontal="center"/>
    </xf>
    <xf numFmtId="9" fontId="65" fillId="0" borderId="0" xfId="20" applyNumberFormat="1" applyFont="1" applyAlignment="1">
      <alignment horizontal="center"/>
    </xf>
    <xf numFmtId="0" fontId="8" fillId="12" borderId="6" xfId="0" applyFont="1" applyFill="1" applyBorder="1" applyAlignment="1">
      <alignment horizontal="center"/>
    </xf>
    <xf numFmtId="0" fontId="8" fillId="12" borderId="6" xfId="0" applyFont="1" applyFill="1" applyBorder="1"/>
    <xf numFmtId="166" fontId="0" fillId="0" borderId="0" xfId="4" applyFont="1" applyAlignment="1"/>
    <xf numFmtId="177" fontId="71" fillId="0" borderId="6" xfId="0" applyNumberFormat="1" applyFont="1" applyBorder="1"/>
    <xf numFmtId="170" fontId="0" fillId="0" borderId="0" xfId="1" applyNumberFormat="1" applyFont="1" applyAlignment="1"/>
    <xf numFmtId="177" fontId="8" fillId="0" borderId="6" xfId="0" applyNumberFormat="1" applyFont="1" applyBorder="1"/>
    <xf numFmtId="177" fontId="8" fillId="0" borderId="6" xfId="3" applyNumberFormat="1" applyFont="1" applyBorder="1"/>
    <xf numFmtId="177" fontId="0" fillId="0" borderId="0" xfId="0" applyNumberFormat="1"/>
    <xf numFmtId="0" fontId="4" fillId="0" borderId="6" xfId="0" applyFont="1" applyBorder="1"/>
    <xf numFmtId="166" fontId="8" fillId="0" borderId="6" xfId="4" applyFont="1" applyBorder="1" applyAlignment="1"/>
    <xf numFmtId="170" fontId="8" fillId="0" borderId="0" xfId="1" applyNumberFormat="1" applyFont="1" applyBorder="1" applyAlignment="1"/>
    <xf numFmtId="177" fontId="8" fillId="22" borderId="6" xfId="0" applyNumberFormat="1" applyFont="1" applyFill="1" applyBorder="1"/>
    <xf numFmtId="0" fontId="8" fillId="0" borderId="6" xfId="0" applyFont="1" applyBorder="1" applyAlignment="1">
      <alignment horizontal="center"/>
    </xf>
    <xf numFmtId="170" fontId="7" fillId="0" borderId="0" xfId="1" applyNumberFormat="1" applyFont="1"/>
    <xf numFmtId="170" fontId="0" fillId="0" borderId="0" xfId="1" applyNumberFormat="1" applyFont="1" applyAlignment="1">
      <alignment horizontal="left"/>
    </xf>
    <xf numFmtId="177" fontId="0" fillId="0" borderId="0" xfId="0" applyNumberFormat="1" applyAlignment="1">
      <alignment horizontal="left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77" fontId="0" fillId="0" borderId="0" xfId="0" applyNumberFormat="1" applyAlignment="1">
      <alignment horizontal="center" vertical="center"/>
    </xf>
    <xf numFmtId="177" fontId="8" fillId="6" borderId="6" xfId="0" applyNumberFormat="1" applyFont="1" applyFill="1" applyBorder="1"/>
    <xf numFmtId="0" fontId="11" fillId="0" borderId="0" xfId="0" applyFont="1"/>
    <xf numFmtId="178" fontId="0" fillId="0" borderId="0" xfId="0" applyNumberFormat="1"/>
    <xf numFmtId="177" fontId="79" fillId="0" borderId="6" xfId="24" applyNumberFormat="1" applyFont="1" applyBorder="1"/>
    <xf numFmtId="0" fontId="8" fillId="0" borderId="0" xfId="24" applyFont="1" applyAlignment="1">
      <alignment vertical="center"/>
    </xf>
    <xf numFmtId="0" fontId="8" fillId="12" borderId="6" xfId="24" applyFont="1" applyFill="1" applyBorder="1" applyAlignment="1">
      <alignment horizontal="center"/>
    </xf>
    <xf numFmtId="0" fontId="8" fillId="12" borderId="6" xfId="24" applyFont="1" applyFill="1" applyBorder="1"/>
    <xf numFmtId="0" fontId="8" fillId="6" borderId="0" xfId="24" applyFont="1" applyFill="1"/>
    <xf numFmtId="170" fontId="0" fillId="0" borderId="0" xfId="17" applyNumberFormat="1" applyFont="1" applyAlignment="1"/>
    <xf numFmtId="1" fontId="4" fillId="0" borderId="0" xfId="24" applyNumberFormat="1"/>
    <xf numFmtId="0" fontId="8" fillId="0" borderId="6" xfId="24" applyFont="1" applyBorder="1"/>
    <xf numFmtId="0" fontId="4" fillId="0" borderId="6" xfId="24" applyBorder="1"/>
    <xf numFmtId="166" fontId="0" fillId="0" borderId="0" xfId="18" applyFont="1" applyAlignment="1"/>
    <xf numFmtId="177" fontId="71" fillId="0" borderId="6" xfId="24" applyNumberFormat="1" applyFont="1" applyBorder="1"/>
    <xf numFmtId="170" fontId="0" fillId="0" borderId="0" xfId="17" applyNumberFormat="1" applyFont="1"/>
    <xf numFmtId="164" fontId="0" fillId="0" borderId="0" xfId="9" applyFont="1" applyAlignment="1"/>
    <xf numFmtId="177" fontId="8" fillId="0" borderId="6" xfId="24" applyNumberFormat="1" applyFont="1" applyBorder="1"/>
    <xf numFmtId="178" fontId="8" fillId="0" borderId="6" xfId="17" applyNumberFormat="1" applyFont="1" applyBorder="1"/>
    <xf numFmtId="177" fontId="8" fillId="0" borderId="6" xfId="9" applyNumberFormat="1" applyFont="1" applyBorder="1"/>
    <xf numFmtId="166" fontId="8" fillId="0" borderId="6" xfId="18" applyFont="1" applyBorder="1" applyAlignment="1"/>
    <xf numFmtId="164" fontId="8" fillId="0" borderId="0" xfId="9" applyFont="1" applyBorder="1" applyAlignment="1"/>
    <xf numFmtId="177" fontId="8" fillId="23" borderId="6" xfId="24" applyNumberFormat="1" applyFont="1" applyFill="1" applyBorder="1"/>
    <xf numFmtId="164" fontId="0" fillId="0" borderId="0" xfId="9" applyFont="1" applyBorder="1" applyAlignment="1"/>
    <xf numFmtId="0" fontId="8" fillId="0" borderId="6" xfId="24" applyFont="1" applyBorder="1" applyAlignment="1">
      <alignment horizontal="center"/>
    </xf>
    <xf numFmtId="9" fontId="0" fillId="0" borderId="0" xfId="18" applyNumberFormat="1" applyFont="1" applyAlignment="1">
      <alignment horizontal="center" vertical="center"/>
    </xf>
    <xf numFmtId="9" fontId="7" fillId="0" borderId="0" xfId="24" applyNumberFormat="1" applyFont="1" applyAlignment="1">
      <alignment horizontal="center" vertical="center"/>
    </xf>
    <xf numFmtId="9" fontId="4" fillId="0" borderId="0" xfId="24" applyNumberFormat="1" applyAlignment="1">
      <alignment horizontal="center" vertical="center"/>
    </xf>
    <xf numFmtId="164" fontId="0" fillId="0" borderId="0" xfId="9" applyFont="1" applyAlignment="1">
      <alignment horizontal="center"/>
    </xf>
    <xf numFmtId="166" fontId="4" fillId="0" borderId="0" xfId="24" applyNumberFormat="1"/>
    <xf numFmtId="166" fontId="80" fillId="0" borderId="0" xfId="18" applyFont="1" applyAlignment="1"/>
    <xf numFmtId="166" fontId="7" fillId="0" borderId="0" xfId="24" applyNumberFormat="1" applyFont="1"/>
    <xf numFmtId="166" fontId="80" fillId="0" borderId="0" xfId="24" applyNumberFormat="1" applyFont="1" applyAlignment="1">
      <alignment horizontal="left"/>
    </xf>
    <xf numFmtId="165" fontId="4" fillId="0" borderId="0" xfId="1" applyFont="1" applyFill="1" applyBorder="1" applyAlignment="1" applyProtection="1"/>
    <xf numFmtId="177" fontId="8" fillId="6" borderId="6" xfId="24" applyNumberFormat="1" applyFont="1" applyFill="1" applyBorder="1"/>
    <xf numFmtId="166" fontId="80" fillId="0" borderId="6" xfId="24" applyNumberFormat="1" applyFont="1" applyBorder="1"/>
    <xf numFmtId="0" fontId="11" fillId="0" borderId="0" xfId="24" applyFont="1"/>
    <xf numFmtId="166" fontId="0" fillId="0" borderId="0" xfId="18" applyFont="1"/>
    <xf numFmtId="166" fontId="8" fillId="0" borderId="0" xfId="24" applyNumberFormat="1" applyFont="1"/>
    <xf numFmtId="164" fontId="0" fillId="0" borderId="0" xfId="9" applyFont="1" applyFill="1" applyBorder="1" applyAlignment="1">
      <alignment horizontal="center"/>
    </xf>
    <xf numFmtId="164" fontId="11" fillId="0" borderId="0" xfId="24" applyNumberFormat="1" applyFont="1"/>
    <xf numFmtId="164" fontId="0" fillId="0" borderId="0" xfId="9" applyFont="1"/>
    <xf numFmtId="166" fontId="74" fillId="0" borderId="0" xfId="24" applyNumberFormat="1" applyFont="1"/>
    <xf numFmtId="164" fontId="7" fillId="0" borderId="0" xfId="9" applyFont="1"/>
    <xf numFmtId="164" fontId="8" fillId="0" borderId="0" xfId="24" applyNumberFormat="1" applyFont="1"/>
    <xf numFmtId="9" fontId="4" fillId="0" borderId="0" xfId="24" applyNumberFormat="1"/>
    <xf numFmtId="165" fontId="4" fillId="0" borderId="0" xfId="24" applyNumberFormat="1"/>
    <xf numFmtId="9" fontId="4" fillId="0" borderId="0" xfId="24" applyNumberFormat="1" applyAlignment="1">
      <alignment horizontal="center"/>
    </xf>
    <xf numFmtId="170" fontId="4" fillId="0" borderId="0" xfId="24" applyNumberFormat="1"/>
    <xf numFmtId="0" fontId="77" fillId="0" borderId="0" xfId="0" applyFont="1" applyAlignment="1">
      <alignment vertical="center"/>
    </xf>
    <xf numFmtId="170" fontId="79" fillId="0" borderId="0" xfId="1" applyNumberFormat="1" applyFont="1"/>
    <xf numFmtId="0" fontId="4" fillId="0" borderId="0" xfId="0" applyFont="1" applyAlignment="1">
      <alignment horizontal="left" vertical="center"/>
    </xf>
    <xf numFmtId="170" fontId="79" fillId="0" borderId="0" xfId="1" applyNumberFormat="1" applyFont="1" applyAlignment="1">
      <alignment vertical="center"/>
    </xf>
    <xf numFmtId="170" fontId="0" fillId="0" borderId="0" xfId="1" applyNumberFormat="1" applyFont="1" applyAlignment="1">
      <alignment horizontal="left" vertical="center"/>
    </xf>
    <xf numFmtId="0" fontId="81" fillId="0" borderId="41" xfId="0" applyFont="1" applyBorder="1" applyAlignment="1">
      <alignment horizontal="left" vertical="center"/>
    </xf>
    <xf numFmtId="0" fontId="81" fillId="0" borderId="43" xfId="0" applyFont="1" applyBorder="1" applyAlignment="1">
      <alignment vertical="center"/>
    </xf>
    <xf numFmtId="0" fontId="77" fillId="0" borderId="43" xfId="0" applyFont="1" applyBorder="1" applyAlignment="1">
      <alignment horizontal="center" vertical="center"/>
    </xf>
    <xf numFmtId="170" fontId="77" fillId="0" borderId="43" xfId="1" applyNumberFormat="1" applyFont="1" applyBorder="1" applyAlignment="1">
      <alignment horizontal="center" vertical="center"/>
    </xf>
    <xf numFmtId="170" fontId="82" fillId="0" borderId="49" xfId="1" applyNumberFormat="1" applyFont="1" applyBorder="1" applyAlignment="1">
      <alignment horizontal="center" vertical="center"/>
    </xf>
    <xf numFmtId="170" fontId="81" fillId="0" borderId="41" xfId="1" applyNumberFormat="1" applyFont="1" applyBorder="1" applyAlignment="1">
      <alignment horizontal="left" vertical="center"/>
    </xf>
    <xf numFmtId="170" fontId="81" fillId="0" borderId="43" xfId="1" applyNumberFormat="1" applyFont="1" applyBorder="1" applyAlignment="1">
      <alignment vertical="center"/>
    </xf>
    <xf numFmtId="170" fontId="77" fillId="0" borderId="49" xfId="1" applyNumberFormat="1" applyFont="1" applyBorder="1" applyAlignment="1">
      <alignment horizontal="center" vertical="center"/>
    </xf>
    <xf numFmtId="0" fontId="81" fillId="0" borderId="39" xfId="0" applyFont="1" applyBorder="1" applyAlignment="1">
      <alignment horizontal="left" vertical="center"/>
    </xf>
    <xf numFmtId="0" fontId="81" fillId="0" borderId="5" xfId="0" applyFont="1" applyBorder="1" applyAlignment="1">
      <alignment vertical="center"/>
    </xf>
    <xf numFmtId="0" fontId="77" fillId="0" borderId="5" xfId="0" applyFont="1" applyBorder="1" applyAlignment="1">
      <alignment horizontal="center" vertical="center"/>
    </xf>
    <xf numFmtId="170" fontId="77" fillId="0" borderId="5" xfId="1" applyNumberFormat="1" applyFont="1" applyBorder="1" applyAlignment="1">
      <alignment horizontal="center" vertical="center"/>
    </xf>
    <xf numFmtId="170" fontId="82" fillId="0" borderId="47" xfId="1" applyNumberFormat="1" applyFont="1" applyBorder="1" applyAlignment="1">
      <alignment horizontal="center" vertical="center"/>
    </xf>
    <xf numFmtId="170" fontId="77" fillId="0" borderId="39" xfId="1" applyNumberFormat="1" applyFont="1" applyBorder="1" applyAlignment="1">
      <alignment horizontal="left" vertical="center"/>
    </xf>
    <xf numFmtId="170" fontId="77" fillId="0" borderId="5" xfId="1" applyNumberFormat="1" applyFont="1" applyBorder="1" applyAlignment="1">
      <alignment vertical="center"/>
    </xf>
    <xf numFmtId="170" fontId="77" fillId="0" borderId="47" xfId="1" applyNumberFormat="1" applyFont="1" applyBorder="1" applyAlignment="1">
      <alignment horizontal="center" vertical="center"/>
    </xf>
    <xf numFmtId="0" fontId="77" fillId="0" borderId="44" xfId="0" applyFont="1" applyBorder="1" applyAlignment="1">
      <alignment horizontal="left" vertical="center"/>
    </xf>
    <xf numFmtId="0" fontId="77" fillId="0" borderId="6" xfId="0" applyFont="1" applyBorder="1" applyAlignment="1">
      <alignment vertical="center"/>
    </xf>
    <xf numFmtId="177" fontId="77" fillId="0" borderId="6" xfId="0" applyNumberFormat="1" applyFont="1" applyBorder="1" applyAlignment="1">
      <alignment horizontal="center" vertical="center"/>
    </xf>
    <xf numFmtId="170" fontId="77" fillId="0" borderId="6" xfId="1" applyNumberFormat="1" applyFont="1" applyBorder="1" applyAlignment="1">
      <alignment horizontal="center" vertical="center"/>
    </xf>
    <xf numFmtId="170" fontId="83" fillId="0" borderId="50" xfId="1" applyNumberFormat="1" applyFont="1" applyBorder="1" applyAlignment="1">
      <alignment horizontal="center" vertical="center"/>
    </xf>
    <xf numFmtId="177" fontId="77" fillId="0" borderId="4" xfId="0" applyNumberFormat="1" applyFont="1" applyBorder="1" applyAlignment="1">
      <alignment horizontal="center" vertical="center"/>
    </xf>
    <xf numFmtId="170" fontId="82" fillId="0" borderId="50" xfId="1" applyNumberFormat="1" applyFont="1" applyBorder="1" applyAlignment="1">
      <alignment horizontal="center" vertical="center"/>
    </xf>
    <xf numFmtId="170" fontId="77" fillId="0" borderId="6" xfId="1" applyNumberFormat="1" applyFont="1" applyBorder="1" applyAlignment="1">
      <alignment horizontal="left" vertical="center"/>
    </xf>
    <xf numFmtId="170" fontId="77" fillId="0" borderId="50" xfId="1" applyNumberFormat="1" applyFont="1" applyBorder="1" applyAlignment="1">
      <alignment vertical="center"/>
    </xf>
    <xf numFmtId="177" fontId="77" fillId="0" borderId="6" xfId="4" applyNumberFormat="1" applyFont="1" applyBorder="1" applyAlignment="1">
      <alignment horizontal="center" vertical="center"/>
    </xf>
    <xf numFmtId="170" fontId="77" fillId="0" borderId="0" xfId="1" applyNumberFormat="1" applyFont="1" applyAlignment="1">
      <alignment vertical="center"/>
    </xf>
    <xf numFmtId="170" fontId="81" fillId="0" borderId="44" xfId="1" applyNumberFormat="1" applyFont="1" applyBorder="1" applyAlignment="1">
      <alignment horizontal="left" vertical="center"/>
    </xf>
    <xf numFmtId="170" fontId="81" fillId="0" borderId="6" xfId="1" applyNumberFormat="1" applyFont="1" applyBorder="1" applyAlignment="1">
      <alignment vertical="center"/>
    </xf>
    <xf numFmtId="0" fontId="81" fillId="0" borderId="44" xfId="0" applyFont="1" applyBorder="1" applyAlignment="1">
      <alignment horizontal="left" vertical="center"/>
    </xf>
    <xf numFmtId="0" fontId="81" fillId="0" borderId="6" xfId="0" applyFont="1" applyBorder="1" applyAlignment="1">
      <alignment vertical="center"/>
    </xf>
    <xf numFmtId="177" fontId="77" fillId="0" borderId="4" xfId="4" applyNumberFormat="1" applyFont="1" applyBorder="1" applyAlignment="1">
      <alignment horizontal="center" vertical="center"/>
    </xf>
    <xf numFmtId="0" fontId="77" fillId="0" borderId="4" xfId="0" applyFont="1" applyBorder="1" applyAlignment="1">
      <alignment vertical="center"/>
    </xf>
    <xf numFmtId="170" fontId="12" fillId="0" borderId="76" xfId="1" applyNumberFormat="1" applyFont="1" applyBorder="1" applyAlignment="1">
      <alignment horizontal="center"/>
    </xf>
    <xf numFmtId="170" fontId="77" fillId="0" borderId="44" xfId="1" applyNumberFormat="1" applyFont="1" applyBorder="1" applyAlignment="1">
      <alignment horizontal="left" vertical="center"/>
    </xf>
    <xf numFmtId="170" fontId="77" fillId="0" borderId="6" xfId="1" applyNumberFormat="1" applyFont="1" applyBorder="1" applyAlignment="1">
      <alignment vertical="center"/>
    </xf>
    <xf numFmtId="177" fontId="77" fillId="0" borderId="6" xfId="3" applyNumberFormat="1" applyFont="1" applyBorder="1" applyAlignment="1">
      <alignment horizontal="center" vertical="center"/>
    </xf>
    <xf numFmtId="170" fontId="81" fillId="0" borderId="6" xfId="1" applyNumberFormat="1" applyFont="1" applyBorder="1" applyAlignment="1">
      <alignment horizontal="center" vertical="center"/>
    </xf>
    <xf numFmtId="170" fontId="81" fillId="0" borderId="50" xfId="1" applyNumberFormat="1" applyFont="1" applyBorder="1" applyAlignment="1">
      <alignment vertical="center"/>
    </xf>
    <xf numFmtId="0" fontId="77" fillId="0" borderId="6" xfId="0" applyFont="1" applyBorder="1" applyAlignment="1">
      <alignment horizontal="center" vertical="center"/>
    </xf>
    <xf numFmtId="170" fontId="82" fillId="0" borderId="50" xfId="1" applyNumberFormat="1" applyFont="1" applyBorder="1" applyAlignment="1">
      <alignment horizontal="left" vertical="center"/>
    </xf>
    <xf numFmtId="170" fontId="82" fillId="0" borderId="50" xfId="1" applyNumberFormat="1" applyFont="1" applyBorder="1" applyAlignment="1">
      <alignment vertical="center"/>
    </xf>
    <xf numFmtId="0" fontId="77" fillId="0" borderId="7" xfId="0" applyFont="1" applyBorder="1" applyAlignment="1">
      <alignment horizontal="left" vertical="center"/>
    </xf>
    <xf numFmtId="170" fontId="82" fillId="0" borderId="6" xfId="1" applyNumberFormat="1" applyFont="1" applyBorder="1" applyAlignment="1">
      <alignment horizontal="center" vertical="center"/>
    </xf>
    <xf numFmtId="170" fontId="77" fillId="0" borderId="7" xfId="1" applyNumberFormat="1" applyFont="1" applyBorder="1" applyAlignment="1">
      <alignment horizontal="left" vertical="center"/>
    </xf>
    <xf numFmtId="0" fontId="77" fillId="0" borderId="6" xfId="0" applyFont="1" applyBorder="1" applyAlignment="1">
      <alignment horizontal="left" vertical="center"/>
    </xf>
    <xf numFmtId="170" fontId="77" fillId="0" borderId="50" xfId="1" applyNumberFormat="1" applyFont="1" applyFill="1" applyBorder="1" applyAlignment="1">
      <alignment vertical="center"/>
    </xf>
    <xf numFmtId="170" fontId="83" fillId="0" borderId="6" xfId="1" applyNumberFormat="1" applyFont="1" applyBorder="1" applyAlignment="1">
      <alignment horizontal="center" vertical="center"/>
    </xf>
    <xf numFmtId="170" fontId="77" fillId="0" borderId="1" xfId="1" applyNumberFormat="1" applyFont="1" applyBorder="1" applyAlignment="1">
      <alignment vertical="center"/>
    </xf>
    <xf numFmtId="170" fontId="77" fillId="0" borderId="48" xfId="1" applyNumberFormat="1" applyFont="1" applyFill="1" applyBorder="1" applyAlignment="1">
      <alignment vertical="center"/>
    </xf>
    <xf numFmtId="170" fontId="81" fillId="0" borderId="48" xfId="1" applyNumberFormat="1" applyFont="1" applyFill="1" applyBorder="1" applyAlignment="1">
      <alignment vertical="center"/>
    </xf>
    <xf numFmtId="0" fontId="77" fillId="0" borderId="40" xfId="0" applyFont="1" applyBorder="1" applyAlignment="1">
      <alignment horizontal="left" vertical="center"/>
    </xf>
    <xf numFmtId="0" fontId="77" fillId="0" borderId="1" xfId="0" applyFont="1" applyBorder="1" applyAlignment="1">
      <alignment vertical="center"/>
    </xf>
    <xf numFmtId="177" fontId="77" fillId="0" borderId="1" xfId="0" applyNumberFormat="1" applyFont="1" applyBorder="1" applyAlignment="1">
      <alignment horizontal="center" vertical="center"/>
    </xf>
    <xf numFmtId="170" fontId="77" fillId="0" borderId="1" xfId="1" applyNumberFormat="1" applyFont="1" applyBorder="1" applyAlignment="1">
      <alignment horizontal="center" vertical="center"/>
    </xf>
    <xf numFmtId="170" fontId="83" fillId="0" borderId="48" xfId="1" applyNumberFormat="1" applyFont="1" applyBorder="1" applyAlignment="1">
      <alignment horizontal="center" vertical="center"/>
    </xf>
    <xf numFmtId="170" fontId="77" fillId="0" borderId="40" xfId="1" applyNumberFormat="1" applyFont="1" applyBorder="1" applyAlignment="1">
      <alignment horizontal="left" vertical="center"/>
    </xf>
    <xf numFmtId="170" fontId="83" fillId="21" borderId="78" xfId="1" applyNumberFormat="1" applyFont="1" applyFill="1" applyBorder="1" applyAlignment="1">
      <alignment horizontal="center" vertical="center"/>
    </xf>
    <xf numFmtId="170" fontId="81" fillId="21" borderId="78" xfId="1" applyNumberFormat="1" applyFont="1" applyFill="1" applyBorder="1" applyAlignment="1">
      <alignment vertical="center"/>
    </xf>
    <xf numFmtId="170" fontId="11" fillId="0" borderId="0" xfId="1" applyNumberFormat="1" applyFont="1" applyAlignment="1">
      <alignment horizontal="right" vertical="center"/>
    </xf>
    <xf numFmtId="170" fontId="79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0" fontId="9" fillId="0" borderId="0" xfId="1" applyNumberFormat="1" applyFont="1" applyAlignment="1">
      <alignment horizontal="center" vertical="center"/>
    </xf>
    <xf numFmtId="170" fontId="0" fillId="0" borderId="0" xfId="1" applyNumberFormat="1" applyFont="1" applyAlignment="1">
      <alignment horizontal="center"/>
    </xf>
    <xf numFmtId="170" fontId="79" fillId="0" borderId="0" xfId="1" applyNumberFormat="1" applyFont="1" applyAlignment="1">
      <alignment horizontal="center"/>
    </xf>
    <xf numFmtId="170" fontId="10" fillId="0" borderId="0" xfId="1" applyNumberFormat="1" applyFont="1" applyAlignment="1">
      <alignment horizontal="center"/>
    </xf>
    <xf numFmtId="170" fontId="8" fillId="0" borderId="0" xfId="1" applyNumberFormat="1" applyFont="1" applyAlignment="1">
      <alignment horizontal="center"/>
    </xf>
    <xf numFmtId="170" fontId="71" fillId="0" borderId="0" xfId="1" applyNumberFormat="1" applyFont="1" applyAlignment="1">
      <alignment horizontal="center"/>
    </xf>
    <xf numFmtId="170" fontId="8" fillId="0" borderId="0" xfId="1" applyNumberFormat="1" applyFont="1" applyAlignment="1">
      <alignment horizontal="left"/>
    </xf>
    <xf numFmtId="170" fontId="9" fillId="0" borderId="0" xfId="1" applyNumberFormat="1" applyFont="1" applyAlignment="1">
      <alignment horizontal="center"/>
    </xf>
    <xf numFmtId="170" fontId="84" fillId="0" borderId="0" xfId="1" applyNumberFormat="1" applyFont="1" applyAlignment="1">
      <alignment horizontal="center"/>
    </xf>
    <xf numFmtId="170" fontId="9" fillId="0" borderId="0" xfId="1" applyNumberFormat="1" applyFont="1" applyAlignment="1">
      <alignment horizontal="left"/>
    </xf>
    <xf numFmtId="177" fontId="0" fillId="0" borderId="0" xfId="0" applyNumberFormat="1" applyAlignment="1">
      <alignment vertical="center"/>
    </xf>
    <xf numFmtId="164" fontId="0" fillId="0" borderId="0" xfId="3" applyFont="1" applyAlignment="1">
      <alignment vertical="center"/>
    </xf>
    <xf numFmtId="164" fontId="77" fillId="0" borderId="0" xfId="3" applyFont="1" applyBorder="1" applyAlignment="1">
      <alignment horizontal="left" vertical="center"/>
    </xf>
    <xf numFmtId="164" fontId="85" fillId="0" borderId="0" xfId="3" applyFont="1" applyAlignment="1">
      <alignment vertical="center"/>
    </xf>
    <xf numFmtId="164" fontId="77" fillId="0" borderId="0" xfId="0" applyNumberFormat="1" applyFont="1" applyAlignment="1">
      <alignment horizontal="left" vertical="center"/>
    </xf>
    <xf numFmtId="164" fontId="77" fillId="0" borderId="0" xfId="3" applyFont="1" applyAlignment="1">
      <alignment vertical="center"/>
    </xf>
    <xf numFmtId="164" fontId="77" fillId="0" borderId="0" xfId="0" applyNumberFormat="1" applyFont="1" applyAlignment="1">
      <alignment vertical="center"/>
    </xf>
    <xf numFmtId="164" fontId="77" fillId="0" borderId="0" xfId="3" applyFont="1" applyBorder="1" applyAlignment="1">
      <alignment vertical="center"/>
    </xf>
    <xf numFmtId="164" fontId="82" fillId="0" borderId="0" xfId="3" applyFont="1" applyAlignment="1">
      <alignment vertical="center"/>
    </xf>
    <xf numFmtId="166" fontId="77" fillId="0" borderId="0" xfId="0" applyNumberFormat="1" applyFont="1" applyAlignment="1">
      <alignment vertical="center"/>
    </xf>
    <xf numFmtId="164" fontId="86" fillId="0" borderId="0" xfId="0" applyNumberFormat="1" applyFont="1" applyAlignment="1">
      <alignment vertical="center"/>
    </xf>
    <xf numFmtId="164" fontId="85" fillId="0" borderId="0" xfId="3" applyFont="1" applyBorder="1" applyAlignment="1">
      <alignment vertical="center"/>
    </xf>
    <xf numFmtId="164" fontId="82" fillId="0" borderId="0" xfId="3" applyFont="1" applyBorder="1" applyAlignment="1">
      <alignment vertical="center"/>
    </xf>
    <xf numFmtId="177" fontId="77" fillId="0" borderId="0" xfId="0" applyNumberFormat="1" applyFont="1" applyAlignment="1">
      <alignment horizontal="left" vertical="center"/>
    </xf>
    <xf numFmtId="164" fontId="82" fillId="0" borderId="0" xfId="3" applyFont="1" applyBorder="1" applyAlignment="1">
      <alignment vertical="center" wrapText="1"/>
    </xf>
    <xf numFmtId="177" fontId="77" fillId="0" borderId="0" xfId="3" applyNumberFormat="1" applyFont="1" applyAlignment="1">
      <alignment vertical="center"/>
    </xf>
    <xf numFmtId="164" fontId="45" fillId="0" borderId="0" xfId="3" applyFont="1" applyBorder="1" applyAlignment="1">
      <alignment vertical="center" wrapText="1"/>
    </xf>
    <xf numFmtId="177" fontId="81" fillId="0" borderId="0" xfId="3" applyNumberFormat="1" applyFont="1" applyAlignment="1">
      <alignment vertical="center"/>
    </xf>
    <xf numFmtId="179" fontId="77" fillId="0" borderId="0" xfId="0" applyNumberFormat="1" applyFont="1" applyAlignment="1">
      <alignment vertical="center"/>
    </xf>
    <xf numFmtId="166" fontId="77" fillId="0" borderId="0" xfId="4" applyFont="1" applyAlignment="1">
      <alignment vertical="center"/>
    </xf>
    <xf numFmtId="166" fontId="82" fillId="0" borderId="0" xfId="4" applyFont="1" applyBorder="1" applyAlignment="1">
      <alignment vertical="center" wrapText="1"/>
    </xf>
    <xf numFmtId="166" fontId="87" fillId="0" borderId="0" xfId="4" applyFont="1" applyBorder="1" applyAlignment="1">
      <alignment vertical="center"/>
    </xf>
    <xf numFmtId="164" fontId="81" fillId="0" borderId="0" xfId="0" applyNumberFormat="1" applyFont="1" applyAlignment="1">
      <alignment vertical="center"/>
    </xf>
    <xf numFmtId="166" fontId="87" fillId="0" borderId="0" xfId="4" applyFont="1" applyAlignment="1">
      <alignment vertical="center"/>
    </xf>
    <xf numFmtId="177" fontId="82" fillId="0" borderId="0" xfId="0" applyNumberFormat="1" applyFont="1" applyAlignment="1">
      <alignment vertical="center"/>
    </xf>
    <xf numFmtId="166" fontId="82" fillId="0" borderId="0" xfId="4" applyFont="1" applyAlignment="1">
      <alignment vertical="center"/>
    </xf>
    <xf numFmtId="166" fontId="77" fillId="0" borderId="0" xfId="4" applyFont="1" applyAlignment="1">
      <alignment horizontal="left" vertical="center"/>
    </xf>
    <xf numFmtId="164" fontId="81" fillId="0" borderId="0" xfId="3" applyFont="1" applyAlignment="1">
      <alignment vertical="center"/>
    </xf>
    <xf numFmtId="177" fontId="83" fillId="0" borderId="0" xfId="0" applyNumberFormat="1" applyFont="1" applyAlignment="1">
      <alignment vertical="center"/>
    </xf>
    <xf numFmtId="166" fontId="88" fillId="0" borderId="0" xfId="0" applyNumberFormat="1" applyFont="1" applyAlignment="1">
      <alignment vertical="center"/>
    </xf>
    <xf numFmtId="166" fontId="87" fillId="0" borderId="0" xfId="0" applyNumberFormat="1" applyFont="1" applyAlignment="1">
      <alignment vertical="center"/>
    </xf>
    <xf numFmtId="177" fontId="86" fillId="0" borderId="0" xfId="0" applyNumberFormat="1" applyFont="1" applyAlignment="1">
      <alignment vertical="center"/>
    </xf>
    <xf numFmtId="164" fontId="77" fillId="6" borderId="0" xfId="0" applyNumberFormat="1" applyFont="1" applyFill="1" applyAlignment="1">
      <alignment vertical="center"/>
    </xf>
    <xf numFmtId="166" fontId="81" fillId="0" borderId="0" xfId="4" applyFont="1" applyAlignment="1">
      <alignment vertical="center"/>
    </xf>
    <xf numFmtId="177" fontId="81" fillId="0" borderId="0" xfId="0" applyNumberFormat="1" applyFont="1" applyAlignment="1">
      <alignment vertical="center"/>
    </xf>
    <xf numFmtId="177" fontId="85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66" fontId="77" fillId="0" borderId="0" xfId="4" applyFont="1" applyBorder="1" applyAlignment="1">
      <alignment vertical="center"/>
    </xf>
    <xf numFmtId="177" fontId="77" fillId="6" borderId="0" xfId="0" applyNumberFormat="1" applyFont="1" applyFill="1" applyAlignment="1">
      <alignment vertical="center"/>
    </xf>
    <xf numFmtId="14" fontId="12" fillId="0" borderId="5" xfId="0" quotePrefix="1" applyNumberFormat="1" applyFont="1" applyBorder="1" applyAlignment="1">
      <alignment horizontal="center" vertical="center"/>
    </xf>
    <xf numFmtId="14" fontId="12" fillId="0" borderId="6" xfId="0" quotePrefix="1" applyNumberFormat="1" applyFont="1" applyBorder="1" applyAlignment="1">
      <alignment vertical="center"/>
    </xf>
    <xf numFmtId="0" fontId="12" fillId="0" borderId="6" xfId="20" quotePrefix="1" applyFont="1" applyBorder="1" applyAlignment="1">
      <alignment horizontal="center" vertical="center"/>
    </xf>
    <xf numFmtId="0" fontId="12" fillId="0" borderId="6" xfId="20" quotePrefix="1" applyFont="1" applyBorder="1" applyAlignment="1">
      <alignment vertical="center"/>
    </xf>
    <xf numFmtId="0" fontId="65" fillId="0" borderId="6" xfId="20" quotePrefix="1" applyFont="1" applyBorder="1" applyAlignment="1">
      <alignment vertical="center"/>
    </xf>
    <xf numFmtId="164" fontId="0" fillId="0" borderId="6" xfId="3" quotePrefix="1" applyFont="1" applyFill="1" applyBorder="1" applyAlignment="1">
      <alignment vertical="center"/>
    </xf>
    <xf numFmtId="170" fontId="4" fillId="0" borderId="6" xfId="1" quotePrefix="1" applyNumberFormat="1" applyFont="1" applyBorder="1" applyAlignment="1">
      <alignment horizontal="center" vertical="center"/>
    </xf>
    <xf numFmtId="170" fontId="4" fillId="6" borderId="6" xfId="1" quotePrefix="1" applyNumberFormat="1" applyFont="1" applyFill="1" applyBorder="1" applyAlignment="1">
      <alignment horizontal="center" vertical="center"/>
    </xf>
    <xf numFmtId="164" fontId="0" fillId="6" borderId="6" xfId="3" quotePrefix="1" applyFont="1" applyFill="1" applyBorder="1" applyAlignment="1">
      <alignment vertical="center"/>
    </xf>
    <xf numFmtId="164" fontId="4" fillId="6" borderId="6" xfId="3" quotePrefix="1" applyFont="1" applyFill="1" applyBorder="1" applyAlignment="1">
      <alignment vertical="center"/>
    </xf>
    <xf numFmtId="164" fontId="0" fillId="0" borderId="5" xfId="3" quotePrefix="1" applyFont="1" applyFill="1" applyBorder="1" applyAlignment="1">
      <alignment vertical="center"/>
    </xf>
    <xf numFmtId="14" fontId="0" fillId="0" borderId="5" xfId="3" quotePrefix="1" applyNumberFormat="1" applyFont="1" applyFill="1" applyBorder="1" applyAlignment="1">
      <alignment vertical="center"/>
    </xf>
    <xf numFmtId="170" fontId="4" fillId="0" borderId="5" xfId="1" quotePrefix="1" applyNumberFormat="1" applyFont="1" applyBorder="1" applyAlignment="1">
      <alignment horizontal="center" vertical="center"/>
    </xf>
    <xf numFmtId="14" fontId="0" fillId="0" borderId="6" xfId="3" quotePrefix="1" applyNumberFormat="1" applyFont="1" applyFill="1" applyBorder="1" applyAlignment="1">
      <alignment vertical="center"/>
    </xf>
    <xf numFmtId="170" fontId="4" fillId="0" borderId="6" xfId="1" quotePrefix="1" applyNumberFormat="1" applyFont="1" applyFill="1" applyBorder="1" applyAlignment="1">
      <alignment horizontal="center" vertical="center"/>
    </xf>
    <xf numFmtId="14" fontId="4" fillId="0" borderId="5" xfId="3" quotePrefix="1" applyNumberFormat="1" applyFont="1" applyFill="1" applyBorder="1" applyAlignment="1">
      <alignment vertical="center"/>
    </xf>
    <xf numFmtId="14" fontId="4" fillId="0" borderId="6" xfId="3" quotePrefix="1" applyNumberFormat="1" applyFont="1" applyFill="1" applyBorder="1" applyAlignment="1">
      <alignment vertical="center"/>
    </xf>
    <xf numFmtId="14" fontId="12" fillId="0" borderId="6" xfId="0" quotePrefix="1" applyNumberFormat="1" applyFont="1" applyBorder="1"/>
    <xf numFmtId="0" fontId="12" fillId="0" borderId="6" xfId="0" quotePrefix="1" applyFont="1" applyBorder="1"/>
    <xf numFmtId="0" fontId="12" fillId="13" borderId="6" xfId="0" quotePrefix="1" applyFont="1" applyFill="1" applyBorder="1" applyAlignment="1">
      <alignment horizontal="center" vertical="center"/>
    </xf>
    <xf numFmtId="0" fontId="67" fillId="13" borderId="6" xfId="0" quotePrefix="1" applyFont="1" applyFill="1" applyBorder="1" applyAlignment="1">
      <alignment horizontal="center" vertical="center"/>
    </xf>
    <xf numFmtId="0" fontId="12" fillId="0" borderId="6" xfId="23" quotePrefix="1" applyFont="1" applyBorder="1" applyAlignment="1">
      <alignment horizontal="left" vertical="center"/>
    </xf>
    <xf numFmtId="0" fontId="12" fillId="13" borderId="6" xfId="23" quotePrefix="1" applyFont="1" applyFill="1" applyBorder="1" applyAlignment="1">
      <alignment horizontal="left" vertical="center"/>
    </xf>
    <xf numFmtId="164" fontId="12" fillId="13" borderId="6" xfId="23" quotePrefix="1" applyNumberFormat="1" applyFont="1" applyFill="1" applyBorder="1" applyAlignment="1">
      <alignment horizontal="left" vertical="center"/>
    </xf>
    <xf numFmtId="0" fontId="12" fillId="13" borderId="6" xfId="23" quotePrefix="1" applyFont="1" applyFill="1" applyBorder="1" applyAlignment="1">
      <alignment horizontal="center" vertical="center"/>
    </xf>
    <xf numFmtId="0" fontId="12" fillId="6" borderId="6" xfId="23" quotePrefix="1" applyFont="1" applyFill="1" applyBorder="1" applyAlignment="1">
      <alignment horizontal="center" vertical="center"/>
    </xf>
    <xf numFmtId="14" fontId="39" fillId="0" borderId="6" xfId="21" quotePrefix="1" applyNumberFormat="1" applyFont="1" applyBorder="1" applyAlignment="1">
      <alignment horizontal="center" vertical="center"/>
    </xf>
    <xf numFmtId="176" fontId="34" fillId="0" borderId="6" xfId="21" quotePrefix="1" applyNumberFormat="1" applyFont="1" applyBorder="1" applyAlignment="1">
      <alignment horizontal="center"/>
    </xf>
    <xf numFmtId="176" fontId="34" fillId="13" borderId="6" xfId="21" quotePrefix="1" applyNumberFormat="1" applyFont="1" applyFill="1" applyBorder="1" applyAlignment="1">
      <alignment horizontal="center"/>
    </xf>
    <xf numFmtId="0" fontId="39" fillId="0" borderId="6" xfId="21" quotePrefix="1" applyFont="1" applyBorder="1" applyAlignment="1">
      <alignment vertical="center"/>
    </xf>
    <xf numFmtId="0" fontId="39" fillId="0" borderId="6" xfId="21" quotePrefix="1" applyFont="1" applyBorder="1" applyAlignment="1">
      <alignment horizontal="left" vertical="center"/>
    </xf>
    <xf numFmtId="176" fontId="35" fillId="0" borderId="6" xfId="21" quotePrefix="1" applyNumberFormat="1" applyFont="1" applyBorder="1" applyAlignment="1">
      <alignment horizontal="center"/>
    </xf>
    <xf numFmtId="0" fontId="4" fillId="0" borderId="6" xfId="0" quotePrefix="1" applyFont="1" applyBorder="1" applyAlignment="1">
      <alignment vertical="center"/>
    </xf>
    <xf numFmtId="14" fontId="4" fillId="0" borderId="6" xfId="0" quotePrefix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1" fillId="12" borderId="63" xfId="0" applyFont="1" applyFill="1" applyBorder="1" applyAlignment="1">
      <alignment horizontal="center" vertical="center"/>
    </xf>
    <xf numFmtId="0" fontId="81" fillId="12" borderId="64" xfId="0" applyFont="1" applyFill="1" applyBorder="1" applyAlignment="1">
      <alignment horizontal="center" vertical="center"/>
    </xf>
    <xf numFmtId="0" fontId="81" fillId="12" borderId="65" xfId="0" applyFont="1" applyFill="1" applyBorder="1" applyAlignment="1">
      <alignment horizontal="center" vertical="center"/>
    </xf>
    <xf numFmtId="170" fontId="81" fillId="12" borderId="63" xfId="1" applyNumberFormat="1" applyFont="1" applyFill="1" applyBorder="1" applyAlignment="1">
      <alignment horizontal="center" vertical="center"/>
    </xf>
    <xf numFmtId="170" fontId="81" fillId="12" borderId="64" xfId="1" applyNumberFormat="1" applyFont="1" applyFill="1" applyBorder="1" applyAlignment="1">
      <alignment horizontal="center" vertical="center"/>
    </xf>
    <xf numFmtId="170" fontId="81" fillId="12" borderId="65" xfId="1" applyNumberFormat="1" applyFont="1" applyFill="1" applyBorder="1" applyAlignment="1">
      <alignment horizontal="center" vertical="center"/>
    </xf>
    <xf numFmtId="0" fontId="81" fillId="21" borderId="77" xfId="0" applyFont="1" applyFill="1" applyBorder="1" applyAlignment="1">
      <alignment horizontal="center" vertical="center"/>
    </xf>
    <xf numFmtId="0" fontId="81" fillId="21" borderId="53" xfId="0" applyFont="1" applyFill="1" applyBorder="1" applyAlignment="1">
      <alignment horizontal="center" vertical="center"/>
    </xf>
    <xf numFmtId="170" fontId="81" fillId="21" borderId="77" xfId="1" applyNumberFormat="1" applyFont="1" applyFill="1" applyBorder="1" applyAlignment="1">
      <alignment horizontal="center" vertical="center"/>
    </xf>
    <xf numFmtId="170" fontId="81" fillId="21" borderId="5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24" applyAlignment="1">
      <alignment horizontal="center"/>
    </xf>
    <xf numFmtId="0" fontId="8" fillId="0" borderId="0" xfId="24" applyFont="1" applyAlignment="1">
      <alignment horizontal="center"/>
    </xf>
    <xf numFmtId="0" fontId="9" fillId="0" borderId="0" xfId="24" applyFont="1" applyAlignment="1">
      <alignment horizontal="center"/>
    </xf>
    <xf numFmtId="0" fontId="4" fillId="0" borderId="0" xfId="24" applyAlignment="1">
      <alignment horizontal="left"/>
    </xf>
    <xf numFmtId="0" fontId="8" fillId="12" borderId="6" xfId="24" applyFont="1" applyFill="1" applyBorder="1" applyAlignment="1">
      <alignment horizontal="center"/>
    </xf>
    <xf numFmtId="0" fontId="8" fillId="0" borderId="0" xfId="24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12" borderId="6" xfId="0" applyFont="1" applyFill="1" applyBorder="1" applyAlignment="1">
      <alignment horizontal="center"/>
    </xf>
    <xf numFmtId="0" fontId="12" fillId="0" borderId="4" xfId="20" quotePrefix="1" applyFont="1" applyBorder="1" applyAlignment="1">
      <alignment horizontal="center" vertical="center"/>
    </xf>
    <xf numFmtId="0" fontId="12" fillId="0" borderId="4" xfId="20" applyFont="1" applyBorder="1" applyAlignment="1">
      <alignment horizontal="center" vertical="center"/>
    </xf>
    <xf numFmtId="0" fontId="12" fillId="0" borderId="5" xfId="20" applyFont="1" applyBorder="1" applyAlignment="1">
      <alignment horizontal="center" vertical="center"/>
    </xf>
    <xf numFmtId="0" fontId="65" fillId="0" borderId="1" xfId="20" quotePrefix="1" applyFont="1" applyBorder="1" applyAlignment="1">
      <alignment horizontal="center" vertical="center"/>
    </xf>
    <xf numFmtId="0" fontId="65" fillId="0" borderId="4" xfId="20" applyFont="1" applyBorder="1" applyAlignment="1">
      <alignment horizontal="center" vertical="center"/>
    </xf>
    <xf numFmtId="0" fontId="65" fillId="0" borderId="5" xfId="20" applyFont="1" applyBorder="1" applyAlignment="1">
      <alignment horizontal="center" vertical="center"/>
    </xf>
    <xf numFmtId="0" fontId="65" fillId="8" borderId="6" xfId="20" applyFont="1" applyFill="1" applyBorder="1" applyAlignment="1">
      <alignment horizontal="center" vertical="center"/>
    </xf>
    <xf numFmtId="0" fontId="8" fillId="8" borderId="6" xfId="20" applyFont="1" applyFill="1" applyBorder="1" applyAlignment="1">
      <alignment horizontal="center" vertical="center"/>
    </xf>
    <xf numFmtId="170" fontId="4" fillId="0" borderId="0" xfId="20" applyNumberFormat="1" applyAlignment="1">
      <alignment horizontal="center"/>
    </xf>
    <xf numFmtId="0" fontId="4" fillId="0" borderId="0" xfId="20" applyAlignment="1">
      <alignment horizontal="center"/>
    </xf>
    <xf numFmtId="0" fontId="78" fillId="0" borderId="0" xfId="20" applyFont="1" applyAlignment="1">
      <alignment horizontal="center"/>
    </xf>
    <xf numFmtId="9" fontId="9" fillId="0" borderId="0" xfId="20" applyNumberFormat="1" applyFont="1" applyAlignment="1">
      <alignment horizontal="center"/>
    </xf>
    <xf numFmtId="9" fontId="12" fillId="0" borderId="0" xfId="20" applyNumberFormat="1" applyFont="1" applyAlignment="1">
      <alignment horizontal="center"/>
    </xf>
    <xf numFmtId="164" fontId="8" fillId="0" borderId="0" xfId="3" applyFont="1" applyAlignment="1">
      <alignment horizontal="center"/>
    </xf>
    <xf numFmtId="164" fontId="4" fillId="0" borderId="0" xfId="3" applyFont="1" applyAlignment="1">
      <alignment horizontal="center"/>
    </xf>
    <xf numFmtId="0" fontId="8" fillId="0" borderId="0" xfId="20" applyFont="1" applyAlignment="1">
      <alignment horizontal="center"/>
    </xf>
    <xf numFmtId="0" fontId="8" fillId="21" borderId="2" xfId="20" applyFont="1" applyFill="1" applyBorder="1" applyAlignment="1">
      <alignment horizontal="center" vertical="center"/>
    </xf>
    <xf numFmtId="0" fontId="8" fillId="21" borderId="3" xfId="20" applyFont="1" applyFill="1" applyBorder="1" applyAlignment="1">
      <alignment horizontal="center" vertical="center"/>
    </xf>
    <xf numFmtId="0" fontId="8" fillId="21" borderId="7" xfId="20" applyFont="1" applyFill="1" applyBorder="1" applyAlignment="1">
      <alignment horizontal="center" vertical="center"/>
    </xf>
    <xf numFmtId="0" fontId="8" fillId="12" borderId="2" xfId="20" applyFont="1" applyFill="1" applyBorder="1" applyAlignment="1">
      <alignment horizontal="center" vertical="center"/>
    </xf>
    <xf numFmtId="0" fontId="8" fillId="12" borderId="3" xfId="20" applyFont="1" applyFill="1" applyBorder="1" applyAlignment="1">
      <alignment horizontal="center" vertical="center"/>
    </xf>
    <xf numFmtId="0" fontId="4" fillId="12" borderId="3" xfId="20" applyFill="1" applyBorder="1" applyAlignment="1">
      <alignment horizontal="center" vertical="center"/>
    </xf>
    <xf numFmtId="0" fontId="8" fillId="12" borderId="7" xfId="20" applyFont="1" applyFill="1" applyBorder="1" applyAlignment="1">
      <alignment horizontal="center" vertical="center"/>
    </xf>
    <xf numFmtId="0" fontId="65" fillId="6" borderId="6" xfId="20" quotePrefix="1" applyFont="1" applyFill="1" applyBorder="1" applyAlignment="1">
      <alignment horizontal="center" vertical="center"/>
    </xf>
    <xf numFmtId="0" fontId="65" fillId="6" borderId="6" xfId="20" applyFont="1" applyFill="1" applyBorder="1" applyAlignment="1">
      <alignment horizontal="center" vertical="center"/>
    </xf>
    <xf numFmtId="14" fontId="12" fillId="0" borderId="6" xfId="0" quotePrefix="1" applyNumberFormat="1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/>
    </xf>
    <xf numFmtId="14" fontId="12" fillId="0" borderId="4" xfId="0" quotePrefix="1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0" fontId="12" fillId="0" borderId="6" xfId="20" quotePrefix="1" applyFont="1" applyBorder="1" applyAlignment="1">
      <alignment horizontal="center" vertical="center"/>
    </xf>
    <xf numFmtId="0" fontId="12" fillId="0" borderId="6" xfId="20" applyFont="1" applyBorder="1" applyAlignment="1">
      <alignment horizontal="center" vertical="center"/>
    </xf>
    <xf numFmtId="0" fontId="4" fillId="13" borderId="43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9" fillId="0" borderId="0" xfId="3" applyFont="1" applyAlignment="1">
      <alignment horizontal="center"/>
    </xf>
    <xf numFmtId="0" fontId="11" fillId="6" borderId="72" xfId="0" applyFont="1" applyFill="1" applyBorder="1" applyAlignment="1">
      <alignment horizontal="left" vertical="center"/>
    </xf>
    <xf numFmtId="0" fontId="11" fillId="6" borderId="73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13" borderId="43" xfId="0" applyFont="1" applyFill="1" applyBorder="1" applyAlignment="1">
      <alignment horizontal="center" vertical="center"/>
    </xf>
    <xf numFmtId="0" fontId="11" fillId="6" borderId="69" xfId="0" applyFont="1" applyFill="1" applyBorder="1" applyAlignment="1">
      <alignment horizontal="left" vertical="center" wrapText="1"/>
    </xf>
    <xf numFmtId="0" fontId="11" fillId="6" borderId="7" xfId="0" applyFont="1" applyFill="1" applyBorder="1" applyAlignment="1">
      <alignment horizontal="left" vertical="center" wrapText="1"/>
    </xf>
    <xf numFmtId="0" fontId="4" fillId="13" borderId="41" xfId="0" applyFont="1" applyFill="1" applyBorder="1" applyAlignment="1">
      <alignment horizontal="center" vertical="center"/>
    </xf>
    <xf numFmtId="0" fontId="4" fillId="13" borderId="44" xfId="0" applyFont="1" applyFill="1" applyBorder="1" applyAlignment="1">
      <alignment horizontal="center" vertical="center"/>
    </xf>
    <xf numFmtId="0" fontId="4" fillId="13" borderId="40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38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4" fillId="13" borderId="38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46" xfId="0" applyFont="1" applyFill="1" applyBorder="1" applyAlignment="1">
      <alignment horizontal="center" vertical="center" wrapText="1"/>
    </xf>
    <xf numFmtId="0" fontId="4" fillId="13" borderId="71" xfId="0" applyFont="1" applyFill="1" applyBorder="1" applyAlignment="1">
      <alignment horizontal="center" vertical="center" wrapText="1"/>
    </xf>
    <xf numFmtId="0" fontId="9" fillId="0" borderId="0" xfId="23" applyFont="1" applyAlignment="1">
      <alignment horizontal="center"/>
    </xf>
    <xf numFmtId="0" fontId="65" fillId="0" borderId="6" xfId="23" applyFont="1" applyBorder="1" applyAlignment="1">
      <alignment horizontal="center" vertical="center"/>
    </xf>
    <xf numFmtId="0" fontId="65" fillId="6" borderId="6" xfId="23" applyFont="1" applyFill="1" applyBorder="1" applyAlignment="1">
      <alignment horizontal="center" vertical="center"/>
    </xf>
    <xf numFmtId="0" fontId="65" fillId="17" borderId="6" xfId="23" applyFont="1" applyFill="1" applyBorder="1" applyAlignment="1">
      <alignment horizontal="center" vertical="center"/>
    </xf>
    <xf numFmtId="0" fontId="65" fillId="18" borderId="1" xfId="23" applyFont="1" applyFill="1" applyBorder="1" applyAlignment="1">
      <alignment horizontal="center" vertical="center"/>
    </xf>
    <xf numFmtId="0" fontId="65" fillId="18" borderId="5" xfId="23" applyFont="1" applyFill="1" applyBorder="1" applyAlignment="1">
      <alignment horizontal="center" vertical="center"/>
    </xf>
    <xf numFmtId="0" fontId="65" fillId="18" borderId="6" xfId="23" applyFont="1" applyFill="1" applyBorder="1" applyAlignment="1">
      <alignment horizontal="center" vertical="center" wrapText="1"/>
    </xf>
    <xf numFmtId="0" fontId="65" fillId="19" borderId="6" xfId="23" applyFont="1" applyFill="1" applyBorder="1" applyAlignment="1">
      <alignment horizontal="center" vertical="center" wrapText="1"/>
    </xf>
    <xf numFmtId="0" fontId="68" fillId="6" borderId="6" xfId="23" applyFont="1" applyFill="1" applyBorder="1" applyAlignment="1">
      <alignment horizontal="center" vertical="center"/>
    </xf>
    <xf numFmtId="0" fontId="8" fillId="0" borderId="0" xfId="23" applyFont="1" applyAlignment="1">
      <alignment horizontal="center" vertical="center"/>
    </xf>
    <xf numFmtId="0" fontId="8" fillId="0" borderId="0" xfId="23" applyFont="1" applyAlignment="1">
      <alignment horizontal="center"/>
    </xf>
    <xf numFmtId="0" fontId="65" fillId="18" borderId="3" xfId="23" applyFont="1" applyFill="1" applyBorder="1" applyAlignment="1">
      <alignment horizontal="center" wrapText="1"/>
    </xf>
    <xf numFmtId="0" fontId="65" fillId="18" borderId="7" xfId="23" applyFont="1" applyFill="1" applyBorder="1" applyAlignment="1">
      <alignment horizontal="center" wrapText="1"/>
    </xf>
    <xf numFmtId="0" fontId="65" fillId="20" borderId="6" xfId="23" applyFont="1" applyFill="1" applyBorder="1" applyAlignment="1">
      <alignment horizontal="center"/>
    </xf>
    <xf numFmtId="0" fontId="65" fillId="8" borderId="6" xfId="23" applyFont="1" applyFill="1" applyBorder="1" applyAlignment="1">
      <alignment horizontal="center"/>
    </xf>
    <xf numFmtId="171" fontId="12" fillId="0" borderId="6" xfId="10" applyNumberFormat="1" applyFont="1" applyBorder="1" applyAlignment="1">
      <alignment horizontal="center" vertical="center"/>
    </xf>
    <xf numFmtId="0" fontId="65" fillId="0" borderId="3" xfId="19" applyFont="1" applyBorder="1" applyAlignment="1">
      <alignment horizontal="center" vertical="center"/>
    </xf>
    <xf numFmtId="0" fontId="65" fillId="0" borderId="7" xfId="19" applyFont="1" applyBorder="1" applyAlignment="1">
      <alignment horizontal="center" vertical="center"/>
    </xf>
    <xf numFmtId="0" fontId="65" fillId="0" borderId="2" xfId="19" applyFont="1" applyBorder="1" applyAlignment="1">
      <alignment horizontal="center" vertical="center"/>
    </xf>
    <xf numFmtId="0" fontId="65" fillId="0" borderId="6" xfId="19" applyFont="1" applyBorder="1" applyAlignment="1">
      <alignment horizontal="center" vertical="center"/>
    </xf>
    <xf numFmtId="0" fontId="65" fillId="0" borderId="1" xfId="19" applyFont="1" applyBorder="1" applyAlignment="1">
      <alignment horizontal="center" vertical="center"/>
    </xf>
    <xf numFmtId="0" fontId="65" fillId="0" borderId="5" xfId="19" applyFont="1" applyBorder="1" applyAlignment="1">
      <alignment horizontal="center" vertical="center"/>
    </xf>
    <xf numFmtId="171" fontId="12" fillId="0" borderId="6" xfId="10" applyNumberFormat="1" applyFont="1" applyBorder="1" applyAlignment="1">
      <alignment horizontal="center" vertical="center" wrapText="1"/>
    </xf>
    <xf numFmtId="0" fontId="65" fillId="0" borderId="1" xfId="19" applyFont="1" applyBorder="1" applyAlignment="1">
      <alignment horizontal="center" vertical="center" wrapText="1"/>
    </xf>
    <xf numFmtId="0" fontId="65" fillId="0" borderId="5" xfId="19" applyFont="1" applyBorder="1" applyAlignment="1">
      <alignment horizontal="center" vertical="center" wrapText="1"/>
    </xf>
    <xf numFmtId="171" fontId="12" fillId="0" borderId="4" xfId="19" applyNumberFormat="1" applyFont="1" applyBorder="1" applyAlignment="1">
      <alignment horizontal="center" vertical="center" wrapText="1"/>
    </xf>
    <xf numFmtId="0" fontId="12" fillId="0" borderId="4" xfId="19" applyFont="1" applyBorder="1" applyAlignment="1">
      <alignment horizontal="center" vertical="center" wrapText="1"/>
    </xf>
    <xf numFmtId="0" fontId="12" fillId="0" borderId="5" xfId="19" applyFont="1" applyBorder="1" applyAlignment="1">
      <alignment horizontal="center" vertical="center" wrapText="1"/>
    </xf>
    <xf numFmtId="171" fontId="12" fillId="0" borderId="5" xfId="10" applyNumberFormat="1" applyFont="1" applyBorder="1" applyAlignment="1">
      <alignment horizontal="center" vertical="center"/>
    </xf>
    <xf numFmtId="171" fontId="12" fillId="0" borderId="51" xfId="10" applyNumberFormat="1" applyFont="1" applyBorder="1" applyAlignment="1">
      <alignment horizontal="center" vertical="center"/>
    </xf>
    <xf numFmtId="171" fontId="12" fillId="0" borderId="17" xfId="10" applyNumberFormat="1" applyFont="1" applyBorder="1" applyAlignment="1">
      <alignment horizontal="center" vertical="center"/>
    </xf>
    <xf numFmtId="171" fontId="12" fillId="0" borderId="16" xfId="10" applyNumberFormat="1" applyFont="1" applyBorder="1" applyAlignment="1">
      <alignment horizontal="center" vertical="center"/>
    </xf>
    <xf numFmtId="171" fontId="12" fillId="0" borderId="0" xfId="10" applyNumberFormat="1" applyFont="1" applyBorder="1" applyAlignment="1">
      <alignment horizontal="center" vertical="center"/>
    </xf>
    <xf numFmtId="171" fontId="12" fillId="0" borderId="11" xfId="10" applyNumberFormat="1" applyFont="1" applyBorder="1" applyAlignment="1">
      <alignment horizontal="center" vertical="center"/>
    </xf>
    <xf numFmtId="0" fontId="65" fillId="0" borderId="18" xfId="19" applyFont="1" applyBorder="1" applyAlignment="1">
      <alignment horizontal="center" vertical="center"/>
    </xf>
    <xf numFmtId="0" fontId="65" fillId="0" borderId="8" xfId="19" applyFont="1" applyBorder="1" applyAlignment="1">
      <alignment horizontal="center" vertical="center"/>
    </xf>
    <xf numFmtId="0" fontId="65" fillId="0" borderId="11" xfId="19" applyFont="1" applyBorder="1" applyAlignment="1">
      <alignment horizontal="center" vertical="center"/>
    </xf>
    <xf numFmtId="0" fontId="65" fillId="0" borderId="4" xfId="19" applyFont="1" applyBorder="1" applyAlignment="1">
      <alignment horizontal="center" vertical="center" wrapText="1"/>
    </xf>
    <xf numFmtId="0" fontId="92" fillId="0" borderId="0" xfId="19" applyFont="1" applyAlignment="1">
      <alignment horizontal="center" vertical="center"/>
    </xf>
    <xf numFmtId="0" fontId="1" fillId="0" borderId="0" xfId="19" applyFont="1" applyAlignment="1">
      <alignment horizontal="center" vertical="center"/>
    </xf>
    <xf numFmtId="0" fontId="8" fillId="16" borderId="56" xfId="24" applyFont="1" applyFill="1" applyBorder="1" applyAlignment="1">
      <alignment horizontal="center" vertical="center"/>
    </xf>
    <xf numFmtId="0" fontId="8" fillId="16" borderId="60" xfId="24" applyFont="1" applyFill="1" applyBorder="1" applyAlignment="1">
      <alignment horizontal="center" vertical="center"/>
    </xf>
    <xf numFmtId="0" fontId="8" fillId="16" borderId="57" xfId="24" applyFont="1" applyFill="1" applyBorder="1" applyAlignment="1">
      <alignment horizontal="center" vertical="center"/>
    </xf>
    <xf numFmtId="0" fontId="8" fillId="16" borderId="61" xfId="24" applyFont="1" applyFill="1" applyBorder="1" applyAlignment="1">
      <alignment horizontal="center" vertical="center"/>
    </xf>
    <xf numFmtId="0" fontId="8" fillId="16" borderId="58" xfId="24" applyFont="1" applyFill="1" applyBorder="1" applyAlignment="1">
      <alignment horizontal="center" vertical="center"/>
    </xf>
    <xf numFmtId="0" fontId="8" fillId="16" borderId="18" xfId="24" applyFont="1" applyFill="1" applyBorder="1" applyAlignment="1">
      <alignment horizontal="center" vertical="center"/>
    </xf>
    <xf numFmtId="0" fontId="8" fillId="16" borderId="59" xfId="24" applyFont="1" applyFill="1" applyBorder="1" applyAlignment="1">
      <alignment horizontal="center" vertical="center"/>
    </xf>
    <xf numFmtId="0" fontId="8" fillId="16" borderId="62" xfId="24" applyFont="1" applyFill="1" applyBorder="1" applyAlignment="1">
      <alignment horizontal="center" vertical="center"/>
    </xf>
    <xf numFmtId="0" fontId="11" fillId="6" borderId="63" xfId="24" applyFont="1" applyFill="1" applyBorder="1" applyAlignment="1">
      <alignment horizontal="left" vertical="center"/>
    </xf>
    <xf numFmtId="0" fontId="11" fillId="6" borderId="64" xfId="24" applyFont="1" applyFill="1" applyBorder="1" applyAlignment="1">
      <alignment horizontal="left" vertical="center"/>
    </xf>
    <xf numFmtId="0" fontId="11" fillId="6" borderId="65" xfId="24" applyFont="1" applyFill="1" applyBorder="1" applyAlignment="1">
      <alignment horizontal="left" vertical="center"/>
    </xf>
    <xf numFmtId="0" fontId="1" fillId="0" borderId="63" xfId="24" applyFont="1" applyBorder="1" applyAlignment="1">
      <alignment horizontal="left" vertical="center"/>
    </xf>
    <xf numFmtId="0" fontId="1" fillId="0" borderId="64" xfId="24" applyFont="1" applyBorder="1" applyAlignment="1">
      <alignment horizontal="left" vertical="center"/>
    </xf>
    <xf numFmtId="0" fontId="1" fillId="0" borderId="65" xfId="24" applyFont="1" applyBorder="1" applyAlignment="1">
      <alignment horizontal="left" vertical="center"/>
    </xf>
    <xf numFmtId="0" fontId="11" fillId="0" borderId="55" xfId="24" applyFont="1" applyBorder="1" applyAlignment="1">
      <alignment horizontal="left"/>
    </xf>
    <xf numFmtId="0" fontId="34" fillId="0" borderId="0" xfId="21" applyFont="1" applyAlignment="1">
      <alignment horizontal="center"/>
    </xf>
    <xf numFmtId="0" fontId="32" fillId="0" borderId="0" xfId="21" applyFont="1" applyAlignment="1" applyProtection="1">
      <alignment horizontal="center" vertical="center"/>
      <protection hidden="1"/>
    </xf>
    <xf numFmtId="0" fontId="56" fillId="0" borderId="0" xfId="21" applyFont="1" applyAlignment="1">
      <alignment horizontal="center" vertical="center"/>
    </xf>
    <xf numFmtId="0" fontId="31" fillId="0" borderId="0" xfId="21" applyFont="1" applyAlignment="1">
      <alignment horizontal="center" vertical="center"/>
    </xf>
    <xf numFmtId="0" fontId="35" fillId="0" borderId="37" xfId="21" applyFont="1" applyBorder="1" applyAlignment="1">
      <alignment horizontal="center" vertical="center" wrapText="1"/>
    </xf>
    <xf numFmtId="0" fontId="35" fillId="0" borderId="39" xfId="21" applyFont="1" applyBorder="1" applyAlignment="1">
      <alignment horizontal="center" vertical="center" wrapText="1"/>
    </xf>
    <xf numFmtId="0" fontId="35" fillId="0" borderId="38" xfId="21" applyFont="1" applyBorder="1" applyAlignment="1">
      <alignment horizontal="center" vertical="center" wrapText="1"/>
    </xf>
    <xf numFmtId="0" fontId="35" fillId="0" borderId="5" xfId="21" applyFont="1" applyBorder="1" applyAlignment="1">
      <alignment horizontal="center" vertical="center" wrapText="1"/>
    </xf>
    <xf numFmtId="0" fontId="46" fillId="0" borderId="45" xfId="21" applyFont="1" applyBorder="1" applyAlignment="1">
      <alignment horizontal="center" vertical="center" wrapText="1"/>
    </xf>
    <xf numFmtId="0" fontId="46" fillId="0" borderId="42" xfId="21" applyFont="1" applyBorder="1" applyAlignment="1">
      <alignment horizontal="center" vertical="center" wrapText="1"/>
    </xf>
    <xf numFmtId="0" fontId="43" fillId="0" borderId="6" xfId="21" applyFont="1" applyBorder="1" applyAlignment="1">
      <alignment horizontal="center" vertical="center"/>
    </xf>
    <xf numFmtId="165" fontId="32" fillId="0" borderId="0" xfId="21" applyNumberFormat="1" applyFont="1" applyAlignment="1">
      <alignment horizontal="center"/>
    </xf>
    <xf numFmtId="15" fontId="32" fillId="0" borderId="0" xfId="21" applyNumberFormat="1" applyFont="1" applyAlignment="1">
      <alignment horizontal="center" vertical="center"/>
    </xf>
    <xf numFmtId="0" fontId="32" fillId="0" borderId="0" xfId="21" applyFont="1" applyAlignment="1">
      <alignment horizontal="center" vertical="center"/>
    </xf>
    <xf numFmtId="0" fontId="35" fillId="0" borderId="46" xfId="21" applyFont="1" applyBorder="1" applyAlignment="1">
      <alignment horizontal="center" vertical="center" wrapText="1"/>
    </xf>
    <xf numFmtId="0" fontId="35" fillId="0" borderId="47" xfId="21" applyFont="1" applyBorder="1" applyAlignment="1">
      <alignment horizontal="center" vertical="center" wrapText="1"/>
    </xf>
    <xf numFmtId="0" fontId="36" fillId="0" borderId="0" xfId="21" applyFont="1" applyAlignment="1">
      <alignment horizontal="center"/>
    </xf>
    <xf numFmtId="164" fontId="36" fillId="0" borderId="0" xfId="21" applyNumberFormat="1" applyFont="1" applyAlignment="1">
      <alignment horizontal="center"/>
    </xf>
    <xf numFmtId="0" fontId="35" fillId="0" borderId="45" xfId="21" applyFont="1" applyBorder="1" applyAlignment="1">
      <alignment horizontal="center" vertical="center" wrapText="1"/>
    </xf>
    <xf numFmtId="0" fontId="35" fillId="0" borderId="42" xfId="21" applyFont="1" applyBorder="1" applyAlignment="1">
      <alignment horizontal="center" vertical="center" wrapText="1"/>
    </xf>
    <xf numFmtId="0" fontId="23" fillId="10" borderId="23" xfId="22" applyFont="1" applyFill="1" applyBorder="1" applyAlignment="1">
      <alignment horizontal="center" vertical="center" wrapText="1"/>
    </xf>
    <xf numFmtId="0" fontId="23" fillId="10" borderId="29" xfId="22" applyFont="1" applyFill="1" applyBorder="1" applyAlignment="1">
      <alignment horizontal="center" vertical="center" wrapText="1"/>
    </xf>
    <xf numFmtId="0" fontId="23" fillId="0" borderId="19" xfId="22" applyFont="1" applyBorder="1" applyAlignment="1">
      <alignment horizontal="left" vertical="center" wrapText="1"/>
    </xf>
    <xf numFmtId="0" fontId="23" fillId="0" borderId="0" xfId="22" applyFont="1" applyAlignment="1">
      <alignment horizontal="left" vertical="center" wrapText="1"/>
    </xf>
    <xf numFmtId="0" fontId="23" fillId="0" borderId="20" xfId="22" applyFont="1" applyBorder="1" applyAlignment="1">
      <alignment horizontal="left" vertical="center" wrapText="1"/>
    </xf>
    <xf numFmtId="0" fontId="23" fillId="0" borderId="21" xfId="22" applyFont="1" applyBorder="1" applyAlignment="1">
      <alignment horizontal="left" vertical="center" wrapText="1"/>
    </xf>
    <xf numFmtId="0" fontId="23" fillId="12" borderId="25" xfId="22" applyFont="1" applyFill="1" applyBorder="1" applyAlignment="1">
      <alignment horizontal="center" vertical="center" wrapText="1"/>
    </xf>
    <xf numFmtId="0" fontId="23" fillId="12" borderId="26" xfId="22" applyFont="1" applyFill="1" applyBorder="1" applyAlignment="1">
      <alignment horizontal="center" vertical="center" wrapText="1"/>
    </xf>
    <xf numFmtId="0" fontId="23" fillId="12" borderId="27" xfId="22" applyFont="1" applyFill="1" applyBorder="1" applyAlignment="1">
      <alignment horizontal="center" vertical="center" wrapText="1"/>
    </xf>
    <xf numFmtId="0" fontId="23" fillId="5" borderId="31" xfId="22" applyFont="1" applyFill="1" applyBorder="1" applyAlignment="1">
      <alignment horizontal="center" vertical="center" wrapText="1"/>
    </xf>
    <xf numFmtId="0" fontId="23" fillId="5" borderId="32" xfId="22" applyFont="1" applyFill="1" applyBorder="1" applyAlignment="1">
      <alignment horizontal="center" vertical="center" wrapText="1"/>
    </xf>
    <xf numFmtId="0" fontId="23" fillId="10" borderId="22" xfId="22" applyFont="1" applyFill="1" applyBorder="1" applyAlignment="1">
      <alignment horizontal="center" vertical="center" wrapText="1"/>
    </xf>
    <xf numFmtId="0" fontId="23" fillId="10" borderId="28" xfId="22" applyFont="1" applyFill="1" applyBorder="1" applyAlignment="1">
      <alignment horizontal="center" vertical="center" wrapText="1"/>
    </xf>
    <xf numFmtId="170" fontId="8" fillId="0" borderId="1" xfId="1" applyNumberFormat="1" applyFont="1" applyBorder="1" applyAlignment="1">
      <alignment horizontal="center" vertical="center"/>
    </xf>
    <xf numFmtId="170" fontId="8" fillId="0" borderId="4" xfId="1" applyNumberFormat="1" applyFont="1" applyBorder="1" applyAlignment="1">
      <alignment horizontal="center" vertical="center"/>
    </xf>
    <xf numFmtId="170" fontId="8" fillId="0" borderId="5" xfId="1" applyNumberFormat="1" applyFont="1" applyBorder="1" applyAlignment="1">
      <alignment horizontal="center" vertical="center"/>
    </xf>
    <xf numFmtId="170" fontId="8" fillId="0" borderId="16" xfId="1" applyNumberFormat="1" applyFont="1" applyBorder="1" applyAlignment="1">
      <alignment horizontal="center" vertical="center"/>
    </xf>
    <xf numFmtId="170" fontId="8" fillId="0" borderId="8" xfId="1" applyNumberFormat="1" applyFont="1" applyBorder="1" applyAlignment="1">
      <alignment horizontal="center" vertical="center"/>
    </xf>
    <xf numFmtId="170" fontId="8" fillId="0" borderId="17" xfId="1" applyNumberFormat="1" applyFont="1" applyBorder="1" applyAlignment="1">
      <alignment horizontal="center" vertical="center"/>
    </xf>
    <xf numFmtId="170" fontId="8" fillId="0" borderId="10" xfId="1" applyNumberFormat="1" applyFont="1" applyBorder="1" applyAlignment="1">
      <alignment horizontal="center" vertical="center"/>
    </xf>
    <xf numFmtId="170" fontId="8" fillId="0" borderId="2" xfId="1" applyNumberFormat="1" applyFont="1" applyBorder="1" applyAlignment="1">
      <alignment horizontal="center" vertical="center"/>
    </xf>
    <xf numFmtId="170" fontId="8" fillId="0" borderId="3" xfId="1" applyNumberFormat="1" applyFont="1" applyBorder="1" applyAlignment="1">
      <alignment horizontal="center" vertical="center"/>
    </xf>
    <xf numFmtId="170" fontId="8" fillId="0" borderId="7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0" xfId="25" applyAlignment="1">
      <alignment horizontal="center"/>
    </xf>
    <xf numFmtId="0" fontId="9" fillId="0" borderId="0" xfId="25" applyFont="1" applyAlignment="1">
      <alignment horizontal="center"/>
    </xf>
    <xf numFmtId="0" fontId="8" fillId="8" borderId="6" xfId="25" applyFont="1" applyFill="1" applyBorder="1" applyAlignment="1">
      <alignment horizontal="center" vertical="center"/>
    </xf>
    <xf numFmtId="0" fontId="8" fillId="8" borderId="6" xfId="25" applyFont="1" applyFill="1" applyBorder="1" applyAlignment="1">
      <alignment horizontal="center" vertical="center" wrapText="1"/>
    </xf>
    <xf numFmtId="171" fontId="2" fillId="0" borderId="6" xfId="16" applyNumberFormat="1" applyFont="1" applyBorder="1" applyAlignment="1">
      <alignment horizontal="left" vertical="top"/>
    </xf>
    <xf numFmtId="0" fontId="4" fillId="0" borderId="0" xfId="25" applyAlignment="1">
      <alignment horizontal="center" vertical="center"/>
    </xf>
    <xf numFmtId="0" fontId="13" fillId="0" borderId="0" xfId="25" applyFont="1" applyAlignment="1">
      <alignment horizontal="center" vertical="center"/>
    </xf>
    <xf numFmtId="9" fontId="8" fillId="8" borderId="6" xfId="25" applyNumberFormat="1" applyFont="1" applyFill="1" applyBorder="1" applyAlignment="1">
      <alignment horizontal="center" vertical="center"/>
    </xf>
    <xf numFmtId="171" fontId="2" fillId="0" borderId="6" xfId="16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8" xfId="0" applyFont="1" applyBorder="1" applyAlignment="1">
      <alignment horizontal="center" vertical="center"/>
    </xf>
    <xf numFmtId="9" fontId="9" fillId="0" borderId="0" xfId="0" applyNumberFormat="1" applyFont="1" applyAlignment="1">
      <alignment horizontal="center"/>
    </xf>
    <xf numFmtId="0" fontId="4" fillId="0" borderId="0" xfId="0" applyFont="1"/>
    <xf numFmtId="9" fontId="12" fillId="0" borderId="0" xfId="0" applyNumberFormat="1" applyFont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9" fontId="8" fillId="8" borderId="6" xfId="0" applyNumberFormat="1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 wrapText="1"/>
    </xf>
    <xf numFmtId="170" fontId="0" fillId="0" borderId="6" xfId="1" applyNumberFormat="1" applyFont="1" applyBorder="1" applyAlignment="1">
      <alignment horizontal="center" vertical="center"/>
    </xf>
    <xf numFmtId="14" fontId="0" fillId="0" borderId="1" xfId="0" quotePrefix="1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0" fontId="8" fillId="0" borderId="6" xfId="1" applyNumberFormat="1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</cellXfs>
  <cellStyles count="28">
    <cellStyle name="Comma" xfId="1" builtinId="3"/>
    <cellStyle name="Comma [0]" xfId="3" builtinId="6"/>
    <cellStyle name="Comma [0] 2" xfId="5" xr:uid="{00000000-0005-0000-0000-000031000000}"/>
    <cellStyle name="Comma [0] 3" xfId="6" xr:uid="{00000000-0005-0000-0000-000032000000}"/>
    <cellStyle name="Comma [0] 4" xfId="7" xr:uid="{00000000-0005-0000-0000-000033000000}"/>
    <cellStyle name="Comma [0] 5" xfId="8" xr:uid="{00000000-0005-0000-0000-000034000000}"/>
    <cellStyle name="Comma [0] 6" xfId="9" xr:uid="{00000000-0005-0000-0000-000035000000}"/>
    <cellStyle name="Comma 2" xfId="10" xr:uid="{00000000-0005-0000-0000-000036000000}"/>
    <cellStyle name="Comma 2 2" xfId="11" xr:uid="{00000000-0005-0000-0000-000037000000}"/>
    <cellStyle name="Comma 3" xfId="12" xr:uid="{00000000-0005-0000-0000-000038000000}"/>
    <cellStyle name="Comma 4" xfId="13" xr:uid="{00000000-0005-0000-0000-000039000000}"/>
    <cellStyle name="Comma 4 2" xfId="14" xr:uid="{00000000-0005-0000-0000-00003A000000}"/>
    <cellStyle name="Comma 5" xfId="15" xr:uid="{00000000-0005-0000-0000-00003B000000}"/>
    <cellStyle name="Comma 6" xfId="16" xr:uid="{00000000-0005-0000-0000-00003C000000}"/>
    <cellStyle name="Comma 7" xfId="17" xr:uid="{00000000-0005-0000-0000-00003D000000}"/>
    <cellStyle name="Currency [0]" xfId="4" builtinId="7"/>
    <cellStyle name="Currency [0] 2" xfId="18" xr:uid="{00000000-0005-0000-0000-00003E000000}"/>
    <cellStyle name="Normal" xfId="0" builtinId="0"/>
    <cellStyle name="Normal 2" xfId="19" xr:uid="{00000000-0005-0000-0000-00003F000000}"/>
    <cellStyle name="Normal 3" xfId="20" xr:uid="{00000000-0005-0000-0000-000040000000}"/>
    <cellStyle name="Normal 4" xfId="21" xr:uid="{00000000-0005-0000-0000-000041000000}"/>
    <cellStyle name="Normal 5" xfId="22" xr:uid="{00000000-0005-0000-0000-000042000000}"/>
    <cellStyle name="Normal 6" xfId="23" xr:uid="{00000000-0005-0000-0000-000043000000}"/>
    <cellStyle name="Normal 6 2" xfId="24" xr:uid="{00000000-0005-0000-0000-000044000000}"/>
    <cellStyle name="Normal 7" xfId="25" xr:uid="{00000000-0005-0000-0000-000045000000}"/>
    <cellStyle name="Percent" xfId="2" builtinId="5"/>
    <cellStyle name="Percent 2" xfId="26" xr:uid="{00000000-0005-0000-0000-000046000000}"/>
    <cellStyle name="Percent 3" xfId="27" xr:uid="{00000000-0005-0000-0000-000047000000}"/>
  </cellStyles>
  <dxfs count="0"/>
  <tableStyles count="0" defaultTableStyle="TableStyleMedium2" defaultPivotStyle="PivotStyleLight16"/>
  <colors>
    <mruColors>
      <color rgb="FF33CC33"/>
      <color rgb="FFFF00FF"/>
      <color rgb="FFFF6600"/>
      <color rgb="FF000099"/>
      <color rgb="FF00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24.xml"/><Relationship Id="rId63" Type="http://schemas.openxmlformats.org/officeDocument/2006/relationships/externalLink" Target="externalLinks/externalLink40.xml"/><Relationship Id="rId68" Type="http://schemas.openxmlformats.org/officeDocument/2006/relationships/externalLink" Target="externalLinks/externalLink45.xml"/><Relationship Id="rId84" Type="http://schemas.openxmlformats.org/officeDocument/2006/relationships/externalLink" Target="externalLinks/externalLink61.xml"/><Relationship Id="rId89" Type="http://schemas.openxmlformats.org/officeDocument/2006/relationships/externalLink" Target="externalLinks/externalLink66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53" Type="http://schemas.openxmlformats.org/officeDocument/2006/relationships/externalLink" Target="externalLinks/externalLink30.xml"/><Relationship Id="rId58" Type="http://schemas.openxmlformats.org/officeDocument/2006/relationships/externalLink" Target="externalLinks/externalLink35.xml"/><Relationship Id="rId74" Type="http://schemas.openxmlformats.org/officeDocument/2006/relationships/externalLink" Target="externalLinks/externalLink51.xml"/><Relationship Id="rId79" Type="http://schemas.openxmlformats.org/officeDocument/2006/relationships/externalLink" Target="externalLinks/externalLink56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67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43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25.xml"/><Relationship Id="rId64" Type="http://schemas.openxmlformats.org/officeDocument/2006/relationships/externalLink" Target="externalLinks/externalLink41.xml"/><Relationship Id="rId69" Type="http://schemas.openxmlformats.org/officeDocument/2006/relationships/externalLink" Target="externalLinks/externalLink4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8.xml"/><Relationship Id="rId72" Type="http://schemas.openxmlformats.org/officeDocument/2006/relationships/externalLink" Target="externalLinks/externalLink49.xml"/><Relationship Id="rId80" Type="http://schemas.openxmlformats.org/officeDocument/2006/relationships/externalLink" Target="externalLinks/externalLink57.xml"/><Relationship Id="rId85" Type="http://schemas.openxmlformats.org/officeDocument/2006/relationships/externalLink" Target="externalLinks/externalLink62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46" Type="http://schemas.openxmlformats.org/officeDocument/2006/relationships/externalLink" Target="externalLinks/externalLink23.xml"/><Relationship Id="rId59" Type="http://schemas.openxmlformats.org/officeDocument/2006/relationships/externalLink" Target="externalLinks/externalLink36.xml"/><Relationship Id="rId67" Type="http://schemas.openxmlformats.org/officeDocument/2006/relationships/externalLink" Target="externalLinks/externalLink44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8.xml"/><Relationship Id="rId54" Type="http://schemas.openxmlformats.org/officeDocument/2006/relationships/externalLink" Target="externalLinks/externalLink31.xml"/><Relationship Id="rId62" Type="http://schemas.openxmlformats.org/officeDocument/2006/relationships/externalLink" Target="externalLinks/externalLink39.xml"/><Relationship Id="rId70" Type="http://schemas.openxmlformats.org/officeDocument/2006/relationships/externalLink" Target="externalLinks/externalLink47.xml"/><Relationship Id="rId75" Type="http://schemas.openxmlformats.org/officeDocument/2006/relationships/externalLink" Target="externalLinks/externalLink52.xml"/><Relationship Id="rId83" Type="http://schemas.openxmlformats.org/officeDocument/2006/relationships/externalLink" Target="externalLinks/externalLink60.xml"/><Relationship Id="rId88" Type="http://schemas.openxmlformats.org/officeDocument/2006/relationships/externalLink" Target="externalLinks/externalLink65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49" Type="http://schemas.openxmlformats.org/officeDocument/2006/relationships/externalLink" Target="externalLinks/externalLink26.xml"/><Relationship Id="rId57" Type="http://schemas.openxmlformats.org/officeDocument/2006/relationships/externalLink" Target="externalLinks/externalLink34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8.xml"/><Relationship Id="rId44" Type="http://schemas.openxmlformats.org/officeDocument/2006/relationships/externalLink" Target="externalLinks/externalLink21.xml"/><Relationship Id="rId52" Type="http://schemas.openxmlformats.org/officeDocument/2006/relationships/externalLink" Target="externalLinks/externalLink29.xml"/><Relationship Id="rId60" Type="http://schemas.openxmlformats.org/officeDocument/2006/relationships/externalLink" Target="externalLinks/externalLink37.xml"/><Relationship Id="rId65" Type="http://schemas.openxmlformats.org/officeDocument/2006/relationships/externalLink" Target="externalLinks/externalLink42.xml"/><Relationship Id="rId73" Type="http://schemas.openxmlformats.org/officeDocument/2006/relationships/externalLink" Target="externalLinks/externalLink50.xml"/><Relationship Id="rId78" Type="http://schemas.openxmlformats.org/officeDocument/2006/relationships/externalLink" Target="externalLinks/externalLink55.xml"/><Relationship Id="rId81" Type="http://schemas.openxmlformats.org/officeDocument/2006/relationships/externalLink" Target="externalLinks/externalLink58.xml"/><Relationship Id="rId86" Type="http://schemas.openxmlformats.org/officeDocument/2006/relationships/externalLink" Target="externalLinks/externalLink63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27.xml"/><Relationship Id="rId55" Type="http://schemas.openxmlformats.org/officeDocument/2006/relationships/externalLink" Target="externalLinks/externalLink32.xml"/><Relationship Id="rId76" Type="http://schemas.openxmlformats.org/officeDocument/2006/relationships/externalLink" Target="externalLinks/externalLink5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8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.xml"/><Relationship Id="rId40" Type="http://schemas.openxmlformats.org/officeDocument/2006/relationships/externalLink" Target="externalLinks/externalLink17.xml"/><Relationship Id="rId45" Type="http://schemas.openxmlformats.org/officeDocument/2006/relationships/externalLink" Target="externalLinks/externalLink22.xml"/><Relationship Id="rId66" Type="http://schemas.openxmlformats.org/officeDocument/2006/relationships/externalLink" Target="externalLinks/externalLink43.xml"/><Relationship Id="rId87" Type="http://schemas.openxmlformats.org/officeDocument/2006/relationships/externalLink" Target="externalLinks/externalLink64.xml"/><Relationship Id="rId61" Type="http://schemas.openxmlformats.org/officeDocument/2006/relationships/externalLink" Target="externalLinks/externalLink38.xml"/><Relationship Id="rId82" Type="http://schemas.openxmlformats.org/officeDocument/2006/relationships/externalLink" Target="externalLinks/externalLink59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56" Type="http://schemas.openxmlformats.org/officeDocument/2006/relationships/externalLink" Target="externalLinks/externalLink33.xml"/><Relationship Id="rId77" Type="http://schemas.openxmlformats.org/officeDocument/2006/relationships/externalLink" Target="externalLinks/externalLink5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116418</xdr:rowOff>
    </xdr:from>
    <xdr:to>
      <xdr:col>4</xdr:col>
      <xdr:colOff>863600</xdr:colOff>
      <xdr:row>6</xdr:row>
      <xdr:rowOff>148167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11505"/>
          <a:ext cx="406654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Desa/Kecamatan</a:t>
          </a:r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: Batupute Kec. Soppeng Riaja</a:t>
          </a:r>
        </a:p>
        <a:p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Kabupaten            : Barru</a:t>
          </a:r>
        </a:p>
        <a:p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Proinsi                 : Sulawesi Selatan</a:t>
          </a:r>
          <a:r>
            <a:rPr lang="en-ID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	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kniks%20SIDRAP/ANALISA%20BARU/Bina%20Marga/5-ALAT%20-%20Cop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dewi/2017/dinas%20perikanan/gudang%20penyimpanan%20barang/TazMania/Smoke%20Project/Penawaran%202005/cv%20buyung/paket%207/kaluku/1-BOQ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ISHAM-FIKA/polewali/13%20MILYAR/RAB%20PEMELIHARAAN%20BERKALA%20JLN%20BTS%20KOTA%20POLEWALI%20-%20BTS%20PROV%20SUL%20S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-d8c40027609\data%20(d)\COMPANY\Proyek%20-%202007\PU-LUTRA\RAB%20ASMAH-TJ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Muju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Rehab.%20Balai%20Nik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ajoang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dewi/2017/dinas%20perikanan/gudang%20penyimpanan%20barang/ee%202014/RAB%20VILLA%20CAMBA-CAMBANG%20-%20(EE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%20RAB/Daftar%20Analisa%20K%20barru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RRI/DATA%20KOMPUTER%20IWAN%20(D)%2027%20Juni%2012/My%20Document%20Windat/Perkebunan%20SULBAR/GOWA/GOWA%202010/Kantor%20DPRD%20Gowa%202010/5-RAB%20KEJARI%20MAMASA-ANI%20KURANGI%20VO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one\RABPJK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dewi/2017/dinas%20perikanan/gudang%20penyimpanan%20barang/PDAM-PANGKEP%20(TOMBOLO)/D-STIMULUS(PEM.SARANA%20AIR%20BAKU%20TOMBOLO)/PERENCANAAN%20PPI%20PANGKEP/RAB%20PEMBANGUNAN%20PPI%20PANGKE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dewi/2017/dinas%20perikanan/gudang%20penyimpanan%20barang/PEMBOBOTAN%20DERMAGA/limbangan/limbangan%20%20CV.agung%20MANDIRI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RRI/My%20Document%20Windat/BONE/PASAR%20BONE%2008/GUDANG%20BONE%202009/JUNI/Juli/RAB%20GUDANG%20BONE%20FILE/Gudang%20Uloe%20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%20Windat/MAKASSAR/BKPMD/RAB%20BKPMD/Kakanta%20Project/File%20Penawaran/2010/Tender%20UNM/TENDER%20PASCASARJANA/PT.%20KAKANTA/RAB%20Tawar%2022%2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\LABORATORIUM%20PERIKANAN\RAB%20PERIKANAN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Kantor%20D/OP%20II/Documents%20and%20Settings/171208/My%20Documents/RAB%20Batangmata/Tender/TIM-EST/budi/TenderJalan/CM-Jala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ESAIN/Pujananting/AHSP%202015%20PARE%20NON%20PP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AHS2006\Copy%20of%20PAHS2006%20R2%20draft(MIS)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visi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visi%2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dewi/2017/dinas%20perikanan/gudang%20penyimpanan%20barang/02-Sadli/Data%202006/RSUD/PEMELIHARAAN%20RSU/rumah%20dokt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DAM-PANGKEP%20(TOMBOLO)\D-STIMULUS(PEM.SARANA%20AIR%20BAKU%20TOMBOLO)\PERENCANAAN%20PPI%20PANGKEP\RAB%20PEMBANGUNAN%20PPI%20PANGKEP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dewi/2017/dinas%20perikanan/gudang%20penyimpanan%20barang/Documents%20and%20Settings/mjc/My%20Documents/PASAR%20SIDRAP/Dokumen%20Lelang%20Pasar%20Pangkajene/1-RAB%20REVISI-PANG/4-rab%20rubah%20hrg%20bahan%20pasar%20pangkajene-contigenc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la'e\c\My%20Documents\My%20Files%20BeeT\maros\pbb\aspal%20AC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DINAS%20PARIWISATA/gambar/LPM%20Boriappaka/Documents%20and%20Settings/Start%20Menu/INSTANT-ACCESS/My%20Documents/RSU%20Enrekang%202005/maros/pbb/aspal%20AC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dewi/2017/dinas%20perikanan/gudang%20penyimpanan%20barang/Data%202010/Data%20Untuk%20Dinas/RAB%20SARANA%20DAN%20PRASARANA%20APARATUR/Minimarke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dewi/2017/dinas%20perikanan/gudang%20penyimpanan%20barang/DATA%202013/PERHUB.%202013/perhub%202013/rambu%202013/anggaran%20perubahan/penawarana%20perubahan/HALTE%20NISAR/HALTE%20-%20PENAWA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atul\My%20Documents\pagar_rumah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My%20Documents\LAP%20HARGA%20SAT\ANL%20HARGA%20SATUAN\EXCEL-PAHS\PANDUAN%20BQ\EE%20FO%20Pamanukan\3-DIV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KUMPULAN%20ANALISA%20HARGA/MY%20PROJECT/PT.%20NARAYANA%20ADICIPTA/FAJAR%20MAKMUR/PENAWARAN%20KARAWAK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KASSAR\TRIBUN\RAB-TRIBUN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RRI/DATA%20KOMPUTER%20IWAN%20(D)%2027%20Juni%2012/My%20Document%20Windat/Perkebunan%20SULBAR/GOWA/GOWA%202010/Kantor%20DPRD%20Gowa%202010/cAmpUr2/Pekerjaan%20Penyelesaian%20B1/File%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DINAS%20PARIWISATA/gambar/LPM%20Boriappaka/data%202012/perikanan%202012/PENAWARAN%20H.MIMING/irigasi%20tminik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-d8c40027609\data%20(d)\Documents%20and%20Settings\User\Favorites\My%20Documents\majid\Perumahan%20Borong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erikilan%20Jalan%20Desa%20(P3DT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C%20DAK%202010\MC%20CV%20ADAMAL%20DAK%202010%20Laporan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JAN-DES%202024/DESEMBER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2025/daftar%20aset%20tetap%20tahun%202025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daftar%20aset%20tetap%20tahun%202025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JANUARI.xlsx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UMDesa\Laporan%202025\02%20FEBRUARI.xlsx" TargetMode="External"/><Relationship Id="rId1" Type="http://schemas.openxmlformats.org/officeDocument/2006/relationships/externalLinkPath" Target="02%20FEBRUARI.xlsx" TargetMode="External"/></Relationships>
</file>

<file path=xl/externalLinks/_rels/externalLink4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UMDesa\Laporan%202025\03%20MARET.xlsx" TargetMode="External"/><Relationship Id="rId1" Type="http://schemas.openxmlformats.org/officeDocument/2006/relationships/externalLinkPath" Target="03%20MARET.xlsx" TargetMode="External"/></Relationships>
</file>

<file path=xl/externalLinks/_rels/externalLink4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UMDesa\Laporan%202025\04%20APRIL.xlsx" TargetMode="External"/><Relationship Id="rId1" Type="http://schemas.openxmlformats.org/officeDocument/2006/relationships/externalLinkPath" Target="04%20APRI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DINAS%20PARIWISATA/gambar/LPM%20Boriappaka/PDAM-PANGKEP%20(TOMBOLO)/D-STIMULUS(PEM.SARANA%20AIR%20BAKU%20TOMBOLO)/PERENCANAAN%20PPI%20PANGKEP/rev_RAB%20PEMBANGUNAN%20PPI%20PANGKEP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2025/05%20MEI/05%20MEI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2025/06%20JUNI/06%20JUNI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2025/07%20JULI/07%20JULI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2025/08%20AGUSTUS/08%20AGUSTUS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2025/09%20SEPTEMBER/09%20SEPTEMBER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2025/10%20OKTOBER/10%20OKTOBER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2025/11%20NOVEMBER/11%20NOVEMBER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2025/01%20JANUARI/01%20JANUARI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2025/02%20FEBRUARI/02%20FEBRUARI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2025/03%20MARET/03%20MARE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Kantor%20D/OP%20II/Documents%20and%20Settings/171208/My%20Documents/RAB%20Batangmata/TIM-EST/budi/TenderJalan/CM-Jalan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2025/04%20APRIL/04%20APRIL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2025/10%20OKTOBER/daftar%20aset%20tetap%20tahun%202025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2025/11%20NOVEMBER/daftar%20aset%20tetap%20tahun%202025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PENGELUARAN%20BUMDES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2025%20-%20Copy%20(2)/Pengadaan%20barang%20dan%20jasa/Besi%20nelayan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TOKO%20TANI(2)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BUMDES/LAPORAN%20JAN-DES%202024/10%20Oktober/12.Kas%20Umum%20Asli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BUMDES/LAPORAN%20JAN-DES%202024/10%20Oktober/PENGELUARAN%20BUMDES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oject\PROYEK%20JALAN%20KUPANG\Documents%20and%20Settings\User\Local%20Settings\Temp\Temporary%20Directory%201%20for%20TubanBulu.zip\MERR\Skedul-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ANTAI%20APATANAH/My%20Documents/reog/teka/SOLO-3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DINAS%20PARIWISATA/gambar/PENAWARAN-2010/JN_2010/RAB%20LUTIM-2010/JEMBT.LAUMPANG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alatan (3)"/>
      <sheetName val="Peralatan"/>
      <sheetName val="Peralatan (2)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Info"/>
      <sheetName val="maj"/>
      <sheetName val="%"/>
      <sheetName val="Peta Quarry"/>
      <sheetName val="Lalu Lintas"/>
      <sheetName val="Jembatan Sementara"/>
      <sheetName val="s pen"/>
      <sheetName val="Rek"/>
      <sheetName val="Rek (2)"/>
      <sheetName val="kuan"/>
      <sheetName val="daftar Rek"/>
      <sheetName val="BOQ"/>
      <sheetName val="BOQ (2)"/>
      <sheetName val="BOQ (3)"/>
      <sheetName val="Mob"/>
      <sheetName val="D2"/>
      <sheetName val="D3"/>
      <sheetName val="D4"/>
      <sheetName val="D5"/>
      <sheetName val="D6"/>
      <sheetName val="D6 (2)"/>
      <sheetName val="D7(1)"/>
      <sheetName val="D7(2)"/>
      <sheetName val="D7(3)"/>
      <sheetName val="D8(1)"/>
      <sheetName val="D8(2)"/>
      <sheetName val="D9"/>
      <sheetName val="D10 LS-Rutin"/>
      <sheetName val="5-Alt rekap"/>
      <sheetName val="5-Alt(1)"/>
      <sheetName val="5-Alt (2)"/>
      <sheetName val="s"/>
      <sheetName val="subMPU"/>
      <sheetName val="TKDN"/>
      <sheetName val="4-sewa alat"/>
      <sheetName val="4-Basic Price"/>
      <sheetName val="4-Anl Quarry"/>
      <sheetName val="Phit.MobAlat"/>
      <sheetName val="4-form harga bhn"/>
      <sheetName val="D6 ASBT"/>
      <sheetName val="D10 Kuantitas"/>
      <sheetName val="D10 Anl HSP"/>
      <sheetName val="AggHls&amp;Ksr"/>
      <sheetName val="Agg A"/>
      <sheetName val="Agg B"/>
      <sheetName val="Agg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 ASRAMA"/>
      <sheetName val="AnLisa"/>
      <sheetName val="harga"/>
      <sheetName val="SCHEDULE"/>
      <sheetName val="BACKUP"/>
      <sheetName val="Asrama Master"/>
      <sheetName val="Total"/>
      <sheetName val="RKP"/>
      <sheetName val="RAB"/>
      <sheetName val="Analisa"/>
      <sheetName val="-Harga"/>
      <sheetName val="Besi"/>
      <sheetName val="VOLUME"/>
      <sheetName val="@$an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Bahan"/>
      <sheetName val="Analisa"/>
      <sheetName val="Times"/>
      <sheetName val="Rupiah"/>
      <sheetName val="Daftar Hrg Bahan &amp; upa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"/>
      <sheetName val="Analisa"/>
      <sheetName val="Bahan"/>
      <sheetName val="Times"/>
      <sheetName val="Bahan (2)"/>
      <sheetName val="RAB (2)"/>
      <sheetName val="Daftar Hrg Bahan &amp; upah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AB Wae Tuo"/>
      <sheetName val="Daftar Harga"/>
      <sheetName val="Analisa K"/>
      <sheetName val="Analisa E"/>
      <sheetName val="Analisa F"/>
      <sheetName val="Times"/>
      <sheetName val="Harga Alat"/>
      <sheetName val="Huruf"/>
      <sheetName val="mc"/>
      <sheetName val="A-Alat Sewa Standart"/>
      <sheetName val="HB "/>
      <sheetName val="time 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kasi 1"/>
      <sheetName val="Sheet1"/>
      <sheetName val="Sheet2"/>
      <sheetName val="Sheet3"/>
      <sheetName val="Analisa"/>
      <sheetName val="Hrg Bahan"/>
      <sheetName val="EE Villa"/>
      <sheetName val="TIME SCHEDULE"/>
      <sheetName val="Volume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lian Tanah"/>
      <sheetName val="An.K0"/>
      <sheetName val="An.K1"/>
      <sheetName val="An.K2"/>
      <sheetName val="An.K3"/>
      <sheetName val="An.K4"/>
      <sheetName val="An.K5"/>
      <sheetName val="An.K6"/>
      <sheetName val="An.K7"/>
      <sheetName val="An.K8"/>
      <sheetName val="Alat"/>
      <sheetName val="An. Alat"/>
      <sheetName val="Daf. K"/>
      <sheetName val="Analisa Quary"/>
      <sheetName val="Daftar Bahan"/>
      <sheetName val="D. Upah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1.pem.lahan"/>
      <sheetName val="2.KANTOR KEJAKSAAN"/>
      <sheetName val="3.rumah 70"/>
      <sheetName val="4.RUMAH 50 "/>
      <sheetName val="SAMPUL"/>
      <sheetName val="ANALISA-SNI"/>
      <sheetName val="an.alt"/>
      <sheetName val="daft sewa alt"/>
      <sheetName val="an 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g.sat."/>
      <sheetName val="RAB.Ruas-68 (jembt)goi"/>
      <sheetName val="RAB.Ruas-68 (2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Dasar"/>
      <sheetName val="REKAP total"/>
      <sheetName val="REKAP"/>
      <sheetName val="RAB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FTAR HARGA BARU"/>
      <sheetName val="ANALISA.T"/>
      <sheetName val="perhitingan  limbangan"/>
      <sheetName val="TAMBATAN"/>
      <sheetName val="REKAP TAMBATAN"/>
      <sheetName val="time"/>
      <sheetName val="Sheet1"/>
      <sheetName val="SAMPUL MC (4)"/>
      <sheetName val="MC juni"/>
      <sheetName val="rincian juni"/>
      <sheetName val="BOBOT JUNI"/>
      <sheetName val="BOBOT JUNI (2)"/>
      <sheetName val="BOBOT JUNI (4)"/>
      <sheetName val="BOBOT JUNI (3)"/>
      <sheetName val="BOBOT JUli"/>
      <sheetName val="BOBOT JUli (2)"/>
      <sheetName val="BOBOT JUli (3)"/>
      <sheetName val="BOBOT JUli (4)"/>
      <sheetName val="rincian juli"/>
      <sheetName val="MC juni (2)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 Bajoe (2)"/>
      <sheetName val="Rekap ULOE B"/>
      <sheetName val="Rekap 2009"/>
      <sheetName val="Gudang Uloe1"/>
      <sheetName val="Gudang Bajoe"/>
      <sheetName val="Gudang Bajoe 2009"/>
      <sheetName val="Gudang Uloe B"/>
      <sheetName val="Kantor Pengelola"/>
      <sheetName val="Kantor Pengelola (2)"/>
      <sheetName val="RMH PENJG"/>
      <sheetName val="WC"/>
      <sheetName val="Pos "/>
      <sheetName val="lANTAI jEMUR"/>
      <sheetName val="Pagar"/>
      <sheetName val="Paving"/>
      <sheetName val="penerngan"/>
      <sheetName val="Peralatan Gdg"/>
      <sheetName val="FASIL GDG"/>
      <sheetName val="HBU"/>
      <sheetName val="PERSIAPAN"/>
      <sheetName val="TANAH"/>
      <sheetName val="PONDASI"/>
      <sheetName val="DINDING"/>
      <sheetName val="PLESTERAN"/>
      <sheetName val="KAYU"/>
      <sheetName val="BETON"/>
      <sheetName val="ATAP"/>
      <sheetName val="LANGIT2"/>
      <sheetName val="PIPA &amp; SANITASI"/>
      <sheetName val="BESI"/>
      <sheetName val="KUNCI&amp;KACA"/>
      <sheetName val="LANTAI"/>
      <sheetName val="CAT"/>
      <sheetName val="Listr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01"/>
      <sheetName val="Rekap01"/>
      <sheetName val="RAB02"/>
      <sheetName val="Rekap02"/>
      <sheetName val="RAB03"/>
      <sheetName val="Rekap03"/>
      <sheetName val="RAB04"/>
      <sheetName val="Rekap04"/>
      <sheetName val="RAB05"/>
      <sheetName val="Rekap05"/>
      <sheetName val="Rekap Total"/>
      <sheetName val="Analisa"/>
      <sheetName val="Bahan&amp;Upah"/>
      <sheetName val="Schedule"/>
      <sheetName val="Mobilisasi"/>
      <sheetName val="Network Plan."/>
      <sheetName val="D. Personil"/>
      <sheetName val="D. Peralatan"/>
      <sheetName val="Organisasi Kerja"/>
      <sheetName val="Rab Perbandingan1"/>
      <sheetName val="Rekap Perbandingan"/>
      <sheetName val="Schedule Materi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KTUR"/>
      <sheetName val="ARSITEKTUR"/>
      <sheetName val="ME"/>
      <sheetName val="Sheet1"/>
      <sheetName val="kusen"/>
      <sheetName val="Sheet2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g-jadi"/>
      <sheetName val="REKAP"/>
      <sheetName val="Harga Alat"/>
      <sheetName val="Analisa Alat"/>
      <sheetName val="Pendahuluan"/>
      <sheetName val="AN-GALIAN"/>
      <sheetName val="PONDASI"/>
      <sheetName val="BETON"/>
      <sheetName val="Beton Pracetak"/>
      <sheetName val="Aluminium"/>
      <sheetName val="Dinding"/>
      <sheetName val="Pelasteran"/>
      <sheetName val="Lantai 14"/>
      <sheetName val="KAYU-ATAP BajaRingan"/>
      <sheetName val="KAYU 14"/>
      <sheetName val="PLAPOND"/>
      <sheetName val="KUNCI+KACA"/>
      <sheetName val="CAT"/>
      <sheetName val="Sanitasi 1"/>
      <sheetName val="Pipa"/>
      <sheetName val="Pot. Pipa"/>
      <sheetName val="paving"/>
      <sheetName val="Jl. Lingkunga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TAMBAHAN"/>
      <sheetName val="DISAIN RDS"/>
      <sheetName val="KOEFESIEN"/>
      <sheetName val="Rekap Biaya"/>
      <sheetName val="Kuantitas &amp; Harga"/>
      <sheetName val="Pekerjaan Utama"/>
      <sheetName val="%"/>
      <sheetName val="Informasi"/>
      <sheetName val="Peta Quarry"/>
      <sheetName val="Mobilisasi"/>
      <sheetName val="Perhitungan Mobilisasi Alat"/>
      <sheetName val="Lalu Lintas"/>
      <sheetName val="Jembatan Sementara"/>
      <sheetName val="Additional"/>
      <sheetName val="3-DIV2"/>
      <sheetName val="3-DIV3"/>
      <sheetName val="3-DIV3 (2)"/>
      <sheetName val="3-DIV3 (3)"/>
      <sheetName val="3-DIV3 (4)"/>
      <sheetName val="3-DIV4"/>
      <sheetName val="3-DIV5"/>
      <sheetName val="3-DIV5-LPAS"/>
      <sheetName val="Lean Concr"/>
      <sheetName val="Sand-Bedding"/>
      <sheetName val="3-DIV6"/>
      <sheetName val="3-DIV6 Lasbutag"/>
      <sheetName val="3-DIV7"/>
      <sheetName val="3-DIV7.1"/>
      <sheetName val="3-DIV8"/>
      <sheetName val="3-DIV9"/>
      <sheetName val="3-DIV10 LS-Rutin"/>
      <sheetName val="3-DIV10 Kuantitas"/>
      <sheetName val="3-DIV10 Analisa HSP"/>
      <sheetName val="SPESIFIKASI"/>
      <sheetName val="4-Basic Price"/>
      <sheetName val="4-formulir harga bahan"/>
      <sheetName val="4-Analisa Quarry"/>
      <sheetName val="5-Peralatan"/>
      <sheetName val="5-Peralatan (2)"/>
      <sheetName val="6-Agregat Halus &amp; Kasar"/>
      <sheetName val="6-Agregat Kelas A"/>
      <sheetName val="6-Agregat Kelas B"/>
      <sheetName val="6-Agregat Kelas 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2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4"/>
    </sheetNames>
    <sheetDataSet>
      <sheetData sheetId="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KB"/>
      <sheetName val="Rekap"/>
      <sheetName val="HrgBahan&amp;Analis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Dasar"/>
      <sheetName val="REKAP total"/>
      <sheetName val="REKAP"/>
      <sheetName val="RAB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-SNI"/>
      <sheetName val="lap-2"/>
      <sheetName val="lap-1"/>
      <sheetName val="rekap pang+me"/>
      <sheetName val="penda"/>
      <sheetName val="K-Depan A1-A2"/>
      <sheetName val="K-BL Brt B1-B2"/>
      <sheetName val="Lods B1`-B2` MUSHALLAH"/>
      <sheetName val="rK-KU C1"/>
      <sheetName val="K-KR Utr C2"/>
      <sheetName val="K-KR Utr C3"/>
      <sheetName val="K-KN Slt D1"/>
      <sheetName val="K-KN Slt D2"/>
      <sheetName val="K-KN Slt D3"/>
      <sheetName val="LK A1"/>
      <sheetName val="LK A5"/>
      <sheetName val="LK B1"/>
      <sheetName val="LK B5"/>
      <sheetName val="LK C1"/>
      <sheetName val="LK C2"/>
      <sheetName val="LK D1"/>
      <sheetName val="LB D2"/>
      <sheetName val="LK E1"/>
      <sheetName val="LK F1"/>
      <sheetName val="rLK A2"/>
      <sheetName val="rLK A3"/>
      <sheetName val="rLK A4"/>
      <sheetName val="rLK B2-B3"/>
      <sheetName val="rLK B4"/>
      <sheetName val="rLK C3-C4"/>
      <sheetName val="rLK C5-C6"/>
      <sheetName val="rLK D3-D4"/>
      <sheetName val="rLK D5-D6"/>
      <sheetName val="rLK E2"/>
      <sheetName val="rLB E3"/>
      <sheetName val="rLK F2-F3"/>
      <sheetName val="Pelataran"/>
      <sheetName val="Sls Utama-1"/>
      <sheetName val="WC"/>
      <sheetName val="PAVING"/>
      <sheetName val="MEK.ELEK"/>
      <sheetName val="3"/>
      <sheetName val="2"/>
      <sheetName val="1"/>
      <sheetName val="REKAP JE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 K"/>
      <sheetName val="JALAN"/>
      <sheetName val="Harga Bahan"/>
      <sheetName val="Analisa SNI"/>
      <sheetName val="K122"/>
      <sheetName val="K 124"/>
      <sheetName val="K 410A"/>
      <sheetName val="K 90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 K"/>
      <sheetName val="JALAN"/>
    </sheetNames>
    <sheetDataSet>
      <sheetData sheetId="0"/>
      <sheetData sheetId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 PANGKEP"/>
      <sheetName val="rab dipakai"/>
      <sheetName val="SAMPUL"/>
      <sheetName val="link"/>
      <sheetName val="Analisa Alat"/>
      <sheetName val="Daft.Sewa Alat"/>
      <sheetName val="analisa-K"/>
      <sheetName val="rab tot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.PUL (2)"/>
      <sheetName val="UPAH"/>
      <sheetName val="Sheet1"/>
      <sheetName val="SAMPUL"/>
      <sheetName val="rekap  perubahan (2)"/>
      <sheetName val="rekap  perubahan"/>
      <sheetName val="PERHIT"/>
      <sheetName val="rab KANTOR"/>
      <sheetName val="rekap total"/>
      <sheetName val="SHELTER A"/>
      <sheetName val="Rekap  SHELTER a"/>
      <sheetName val="SHELTER  b"/>
      <sheetName val="Rekap shelter  b"/>
      <sheetName val="PERJITU. PINTU GRB"/>
      <sheetName val="PINTU GERBANG"/>
      <sheetName val="Rekap GERBANG"/>
      <sheetName val="SHELTER c  JADI"/>
      <sheetName val="REKAP SHELTER c  JADI "/>
      <sheetName val="perhitungan pgr"/>
      <sheetName val="pagar  (2)"/>
      <sheetName val="Rekap  pagar (2)"/>
      <sheetName val="pagar "/>
      <sheetName val="Rekap  pagar"/>
      <sheetName val="pengadaaan "/>
      <sheetName val="PEKAP PENGADAAN"/>
      <sheetName val="rab BUNGORO 2014"/>
      <sheetName val="time"/>
      <sheetName val="rekap BUNGOR"/>
      <sheetName val="BAHAN"/>
      <sheetName val="BOBOT"/>
      <sheetName val="BOBOT (2)"/>
      <sheetName val="rincian"/>
      <sheetName val="MC"/>
      <sheetName val="timeer"/>
      <sheetName val="perhi halte misten"/>
      <sheetName val="AN. SNI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Rekap"/>
      <sheetName val="RAB "/>
      <sheetName val="Bahan"/>
      <sheetName val="Analisa"/>
      <sheetName val="Rekap_Kantor_Camat"/>
      <sheetName val="RAB_Camat"/>
      <sheetName val="Vol_Camat"/>
      <sheetName val="Besi_Camat"/>
      <sheetName val="Bil_Camat"/>
      <sheetName val="Rekap_Mushallah"/>
      <sheetName val="RAB_Mushallah"/>
      <sheetName val="Vol_Mushallah"/>
      <sheetName val="Besi_Mushallah"/>
      <sheetName val="Bil_Mushallah"/>
      <sheetName val="MVC"/>
      <sheetName val="HRG"/>
      <sheetName val="AN"/>
      <sheetName val="RA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"/>
      <sheetName val="Additional"/>
      <sheetName val="Gal_Cold Milling"/>
      <sheetName val="Gal_Jack Hammer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"/>
      <sheetName val="REKAP"/>
      <sheetName val="RAB"/>
      <sheetName val="ANALAISA"/>
      <sheetName val="D. HARG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"/>
      <sheetName val="TRIBUN"/>
      <sheetName val="Rekap"/>
    </sheetNames>
    <sheetDataSet>
      <sheetData sheetId="0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HBU"/>
      <sheetName val="UP"/>
      <sheetName val="pabrikasi kayu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a"/>
      <sheetName val="REKAP Tala"/>
      <sheetName val="TERBILANG"/>
      <sheetName val="dimensi saluran"/>
      <sheetName val="Mobilisasi"/>
      <sheetName val="HARGA"/>
      <sheetName val="AN.HARGA SATUAN"/>
      <sheetName val="AN. ALAT"/>
      <sheetName val="Sheet1"/>
      <sheetName val="APBD"/>
      <sheetName val="Sheet2"/>
      <sheetName val="time"/>
      <sheetName val="APBN"/>
      <sheetName val="BOBOT  ok"/>
      <sheetName val="RINCIAN ok"/>
      <sheetName val="mc (ok"/>
      <sheetName val="BOBOT (no"/>
      <sheetName val="RINCIAN no"/>
      <sheetName val="mc np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bilang"/>
      <sheetName val="Type 232"/>
      <sheetName val="Type 90"/>
      <sheetName val="Type 54"/>
      <sheetName val="Type 45"/>
      <sheetName val="SLTPN 3 Asrama TRU"/>
      <sheetName val="Upah &amp; Bahan"/>
      <sheetName val="Analisa-SMU &amp; SLTP"/>
      <sheetName val="Recap Anggar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ekap Masamba"/>
      <sheetName val="RAB Masamba"/>
      <sheetName val="Daftar Harga"/>
      <sheetName val="Analisa K"/>
      <sheetName val="Analisa E"/>
      <sheetName val="Analisa F"/>
      <sheetName val="Times (2)"/>
      <sheetName val="Harga Alat"/>
      <sheetName val="Huruf"/>
      <sheetName val="Date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A"/>
      <sheetName val="Sheet3"/>
      <sheetName val="Sheet1"/>
      <sheetName val="RAB"/>
      <sheetName val="Mingguan"/>
      <sheetName val="Bulanan"/>
      <sheetName val="MC"/>
      <sheetName val="Recab MC"/>
      <sheetName val="Schedule"/>
      <sheetName val="Sampul &amp; BA CCO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KO TANI"/>
      <sheetName val="NERACA"/>
      <sheetName val="REKAP"/>
      <sheetName val="RUGI LABA "/>
      <sheetName val="RL JAN-DES"/>
      <sheetName val="KASHAR"/>
      <sheetName val="MODUS"/>
      <sheetName val="MULTI"/>
      <sheetName val="BRILink"/>
      <sheetName val="INVEN"/>
      <sheetName val="BARJAS "/>
      <sheetName val="GAS"/>
      <sheetName val="BOR"/>
      <sheetName val="MOLEN"/>
      <sheetName val="BIAYA OPERASIONAL"/>
      <sheetName val="SHU"/>
      <sheetName val="G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 (2)"/>
    </sheetNames>
    <sheetDataSet>
      <sheetData sheetId="0">
        <row r="57">
          <cell r="G57">
            <v>67885000</v>
          </cell>
        </row>
        <row r="87">
          <cell r="G87">
            <v>304393000</v>
          </cell>
          <cell r="Q87">
            <v>1156145.16666667</v>
          </cell>
          <cell r="R87">
            <v>3730311.83333334</v>
          </cell>
          <cell r="S87">
            <v>4465478.8333333395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 (2)"/>
    </sheetNames>
    <sheetDataSet>
      <sheetData sheetId="0">
        <row r="88">
          <cell r="L88">
            <v>1534791.66666667</v>
          </cell>
        </row>
        <row r="89">
          <cell r="V89">
            <v>4967978.8333333302</v>
          </cell>
        </row>
        <row r="90">
          <cell r="V90">
            <v>28697133.166666701</v>
          </cell>
        </row>
        <row r="91">
          <cell r="V91">
            <v>275695866.83333302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"/>
      <sheetName val="PESTISIDA (2)"/>
      <sheetName val="Sheet1"/>
    </sheetNames>
    <sheetDataSet>
      <sheetData sheetId="0"/>
      <sheetData sheetId="1">
        <row r="9">
          <cell r="C9">
            <v>8731751</v>
          </cell>
        </row>
        <row r="10">
          <cell r="C10">
            <v>800000</v>
          </cell>
        </row>
        <row r="12">
          <cell r="C12">
            <v>508000</v>
          </cell>
        </row>
        <row r="13">
          <cell r="C13">
            <v>6941525</v>
          </cell>
        </row>
        <row r="14">
          <cell r="C14">
            <v>200000</v>
          </cell>
        </row>
        <row r="21">
          <cell r="C21">
            <v>7850000</v>
          </cell>
        </row>
        <row r="22">
          <cell r="C22">
            <v>1600000</v>
          </cell>
        </row>
        <row r="23">
          <cell r="C23">
            <v>1100000</v>
          </cell>
        </row>
        <row r="24">
          <cell r="C24">
            <v>1105000</v>
          </cell>
          <cell r="F24">
            <v>12567395.8333333</v>
          </cell>
        </row>
        <row r="29">
          <cell r="C29">
            <v>72000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"/>
      <sheetName val="PESTISIDA (2)"/>
    </sheetNames>
    <sheetDataSet>
      <sheetData sheetId="0"/>
      <sheetData sheetId="1">
        <row r="9">
          <cell r="C9">
            <v>9394969</v>
          </cell>
        </row>
        <row r="10">
          <cell r="C10">
            <v>500000</v>
          </cell>
        </row>
        <row r="12">
          <cell r="C12">
            <v>531969</v>
          </cell>
        </row>
        <row r="13">
          <cell r="C13">
            <v>4342665</v>
          </cell>
        </row>
        <row r="14">
          <cell r="C14">
            <v>170000</v>
          </cell>
        </row>
        <row r="24">
          <cell r="F24">
            <v>12110395.8333333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"/>
      <sheetName val="PESTISIDA (2)"/>
    </sheetNames>
    <sheetDataSet>
      <sheetData sheetId="0"/>
      <sheetData sheetId="1">
        <row r="9">
          <cell r="C9">
            <v>8605694</v>
          </cell>
        </row>
        <row r="10">
          <cell r="C10">
            <v>800000</v>
          </cell>
        </row>
        <row r="12">
          <cell r="C12">
            <v>841963</v>
          </cell>
        </row>
        <row r="13">
          <cell r="C13">
            <v>4459210</v>
          </cell>
        </row>
        <row r="24">
          <cell r="C24">
            <v>360000</v>
          </cell>
          <cell r="F24">
            <v>13423395.8333333</v>
          </cell>
        </row>
        <row r="28">
          <cell r="C28">
            <v>1746000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"/>
      <sheetName val="PESTISIDA (2)"/>
    </sheetNames>
    <sheetDataSet>
      <sheetData sheetId="0" refreshError="1"/>
      <sheetData sheetId="1">
        <row r="9">
          <cell r="C9">
            <v>7710181</v>
          </cell>
        </row>
        <row r="10">
          <cell r="C10">
            <v>1100000</v>
          </cell>
        </row>
        <row r="12">
          <cell r="C12">
            <v>445267</v>
          </cell>
        </row>
        <row r="13">
          <cell r="C13">
            <v>13773452</v>
          </cell>
        </row>
        <row r="24">
          <cell r="C24">
            <v>1290000</v>
          </cell>
          <cell r="F24">
            <v>12607395.8333333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Dasar"/>
      <sheetName val="REKAP total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 tahap 1"/>
      <sheetName val="PESTISIDA (2)"/>
      <sheetName val="PESTISIDA (3)"/>
    </sheetNames>
    <sheetDataSet>
      <sheetData sheetId="0"/>
      <sheetData sheetId="1">
        <row r="9">
          <cell r="C9">
            <v>6880928</v>
          </cell>
        </row>
        <row r="12">
          <cell r="C12">
            <v>525481</v>
          </cell>
        </row>
        <row r="13">
          <cell r="C13">
            <v>4433527</v>
          </cell>
        </row>
        <row r="14">
          <cell r="C14">
            <v>1641300</v>
          </cell>
        </row>
        <row r="24">
          <cell r="C24">
            <v>1224636</v>
          </cell>
        </row>
        <row r="26">
          <cell r="C26">
            <v>1067595.16666667</v>
          </cell>
        </row>
      </sheetData>
      <sheetData sheetId="2"/>
      <sheetData sheetId="3"/>
      <sheetData sheetId="4"/>
      <sheetData sheetId="5"/>
      <sheetData sheetId="6">
        <row r="20">
          <cell r="I20">
            <v>525481</v>
          </cell>
          <cell r="J20">
            <v>12842231.1666667</v>
          </cell>
        </row>
        <row r="21">
          <cell r="I21">
            <v>6880928</v>
          </cell>
        </row>
        <row r="22">
          <cell r="I22">
            <v>4433527</v>
          </cell>
        </row>
        <row r="23">
          <cell r="I23">
            <v>1641300</v>
          </cell>
        </row>
        <row r="24">
          <cell r="I24">
            <v>800000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 tahap 1"/>
      <sheetName val="PESTISIDA (2)"/>
      <sheetName val="PESTISIDA (3)"/>
    </sheetNames>
    <sheetDataSet>
      <sheetData sheetId="0"/>
      <sheetData sheetId="1">
        <row r="9">
          <cell r="C9">
            <v>7764994</v>
          </cell>
        </row>
        <row r="10">
          <cell r="C10">
            <v>800000</v>
          </cell>
        </row>
        <row r="12">
          <cell r="C12">
            <v>451500</v>
          </cell>
        </row>
        <row r="13">
          <cell r="C13">
            <v>4663528</v>
          </cell>
        </row>
        <row r="14">
          <cell r="C14">
            <v>200000</v>
          </cell>
        </row>
        <row r="24">
          <cell r="C24">
            <v>1143000</v>
          </cell>
        </row>
        <row r="26">
          <cell r="C26">
            <v>1071478.16666667</v>
          </cell>
        </row>
      </sheetData>
      <sheetData sheetId="2"/>
      <sheetData sheetId="3"/>
      <sheetData sheetId="4"/>
      <sheetData sheetId="5"/>
      <sheetData sheetId="6">
        <row r="20">
          <cell r="P20">
            <v>12764478.1666667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 tahap 1"/>
      <sheetName val="PESTISIDA (2)"/>
      <sheetName val="PESTISIDA (3)"/>
    </sheetNames>
    <sheetDataSet>
      <sheetData sheetId="0"/>
      <sheetData sheetId="1">
        <row r="9">
          <cell r="C9">
            <v>6247238</v>
          </cell>
        </row>
        <row r="10">
          <cell r="C10">
            <v>800000</v>
          </cell>
        </row>
        <row r="12">
          <cell r="C12">
            <v>293612</v>
          </cell>
        </row>
        <row r="13">
          <cell r="C13">
            <v>4828602</v>
          </cell>
        </row>
        <row r="14">
          <cell r="C14">
            <v>2050500</v>
          </cell>
        </row>
        <row r="15">
          <cell r="C15">
            <v>32954400</v>
          </cell>
        </row>
        <row r="25">
          <cell r="C25">
            <v>563000</v>
          </cell>
          <cell r="F25">
            <v>13941999.1666667</v>
          </cell>
        </row>
        <row r="29">
          <cell r="C29">
            <v>1672854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IAYA OPERASIONAL"/>
      <sheetName val="BOR"/>
      <sheetName val="MOLEN"/>
      <sheetName val="Gaji Pengawas"/>
      <sheetName val="Gaji Pegawai"/>
      <sheetName val="PESTISIDA tahap 1"/>
      <sheetName val="PESTISIDA (2)"/>
      <sheetName val="PESTISIDA (3)"/>
    </sheetNames>
    <sheetDataSet>
      <sheetData sheetId="0"/>
      <sheetData sheetId="1">
        <row r="9">
          <cell r="C9">
            <v>7399108</v>
          </cell>
        </row>
        <row r="10">
          <cell r="C10">
            <v>800000</v>
          </cell>
        </row>
        <row r="12">
          <cell r="C12">
            <v>621000</v>
          </cell>
        </row>
        <row r="13">
          <cell r="C13">
            <v>3906027</v>
          </cell>
        </row>
        <row r="14">
          <cell r="C14">
            <v>7267000</v>
          </cell>
        </row>
        <row r="15">
          <cell r="C15">
            <v>61614600</v>
          </cell>
        </row>
        <row r="25">
          <cell r="C25">
            <v>2906000</v>
          </cell>
        </row>
      </sheetData>
      <sheetData sheetId="2"/>
      <sheetData sheetId="3">
        <row r="217">
          <cell r="U217">
            <v>107288995.166667</v>
          </cell>
        </row>
      </sheetData>
      <sheetData sheetId="4"/>
      <sheetData sheetId="5"/>
      <sheetData sheetId="6">
        <row r="32">
          <cell r="I32">
            <v>621000</v>
          </cell>
          <cell r="J32">
            <v>17186311.833333299</v>
          </cell>
        </row>
        <row r="33">
          <cell r="I33">
            <v>7399108</v>
          </cell>
        </row>
        <row r="34">
          <cell r="I34">
            <v>3906027</v>
          </cell>
        </row>
        <row r="35">
          <cell r="I35">
            <v>7267000</v>
          </cell>
        </row>
        <row r="36">
          <cell r="I36">
            <v>800000</v>
          </cell>
        </row>
        <row r="37">
          <cell r="I37">
            <v>61614600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 tahap 1"/>
      <sheetName val="PESTISIDA (2)"/>
      <sheetName val="PESTISIDA (4)"/>
      <sheetName val="PESTISIDA (3)"/>
      <sheetName val="Tahap ke 3"/>
    </sheetNames>
    <sheetDataSet>
      <sheetData sheetId="0"/>
      <sheetData sheetId="1">
        <row r="9">
          <cell r="C9">
            <v>8393775</v>
          </cell>
        </row>
        <row r="10">
          <cell r="C10">
            <v>800000</v>
          </cell>
        </row>
        <row r="11">
          <cell r="C11">
            <v>315000</v>
          </cell>
        </row>
        <row r="12">
          <cell r="C12">
            <v>1141850</v>
          </cell>
        </row>
        <row r="13">
          <cell r="C13">
            <v>7338352</v>
          </cell>
        </row>
        <row r="14">
          <cell r="C14">
            <v>2825500</v>
          </cell>
        </row>
        <row r="15">
          <cell r="C15">
            <v>16248560</v>
          </cell>
        </row>
        <row r="25">
          <cell r="C25">
            <v>4085000</v>
          </cell>
          <cell r="F25">
            <v>19100478.833333299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"/>
      <sheetName val="RUGI LABA "/>
      <sheetName val="RL JAN-DES"/>
      <sheetName val="KASHAR"/>
      <sheetName val="MODUS"/>
      <sheetName val="MULTI"/>
      <sheetName val="REKAP"/>
      <sheetName val="BIAYA OPERASIONAL"/>
      <sheetName val="BRILink"/>
      <sheetName val="INVEN"/>
      <sheetName val="BARJAS "/>
      <sheetName val="GAS"/>
      <sheetName val="BOR"/>
      <sheetName val="MOLEN"/>
      <sheetName val="Gaji Pengawas"/>
      <sheetName val="Gaji Pegawai"/>
      <sheetName val="PESTISIDA tahap 1"/>
      <sheetName val="PESTISIDA (2)"/>
      <sheetName val="PESTISIDA (4)"/>
      <sheetName val="PESTISIDA (3)"/>
      <sheetName val="Tahap ke 3"/>
    </sheetNames>
    <sheetDataSet>
      <sheetData sheetId="0"/>
      <sheetData sheetId="1">
        <row r="9">
          <cell r="C9">
            <v>8240056</v>
          </cell>
        </row>
        <row r="10">
          <cell r="C10">
            <v>800000</v>
          </cell>
        </row>
        <row r="11">
          <cell r="C11">
            <v>165000</v>
          </cell>
        </row>
        <row r="12">
          <cell r="C12">
            <v>2226918</v>
          </cell>
        </row>
        <row r="13">
          <cell r="C13">
            <v>7178680</v>
          </cell>
        </row>
        <row r="14">
          <cell r="C14">
            <v>722000</v>
          </cell>
        </row>
        <row r="15">
          <cell r="C15">
            <v>578800</v>
          </cell>
        </row>
        <row r="25">
          <cell r="C25">
            <v>600000</v>
          </cell>
        </row>
        <row r="30">
          <cell r="C30">
            <v>63749</v>
          </cell>
        </row>
      </sheetData>
      <sheetData sheetId="2"/>
      <sheetData sheetId="3"/>
      <sheetData sheetId="4"/>
      <sheetData sheetId="5"/>
      <sheetData sheetId="6">
        <row r="45">
          <cell r="C45">
            <v>2226918</v>
          </cell>
          <cell r="D45">
            <v>16181727.8333333</v>
          </cell>
        </row>
        <row r="46">
          <cell r="C46">
            <v>8240056</v>
          </cell>
        </row>
        <row r="47">
          <cell r="C47">
            <v>7178680</v>
          </cell>
        </row>
        <row r="48">
          <cell r="C48">
            <v>722000</v>
          </cell>
        </row>
        <row r="49">
          <cell r="C49">
            <v>800000</v>
          </cell>
        </row>
        <row r="50">
          <cell r="C50">
            <v>578800</v>
          </cell>
        </row>
        <row r="51">
          <cell r="C51">
            <v>165000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"/>
      <sheetName val="RUGI LABA "/>
      <sheetName val="RL JAN-DES"/>
      <sheetName val="KASHAR"/>
      <sheetName val="MODUS"/>
      <sheetName val="MULTI"/>
      <sheetName val="BIAYA OPERASIONAL"/>
      <sheetName val="REKAP"/>
      <sheetName val="BRILink"/>
      <sheetName val="INVEN"/>
      <sheetName val="BARJAS "/>
      <sheetName val="GAS"/>
      <sheetName val="BOR"/>
      <sheetName val="MOLEN"/>
      <sheetName val="Gaji Pengawas"/>
      <sheetName val="Gaji Pegawai"/>
      <sheetName val="PESTISIDA tahap 1"/>
      <sheetName val="PESTISIDA (2)"/>
      <sheetName val="TAHAP 2"/>
      <sheetName val="PESTISIDA (3)"/>
      <sheetName val="Tahap ke 3"/>
      <sheetName val="Tahap ke 4"/>
    </sheetNames>
    <sheetDataSet>
      <sheetData sheetId="0"/>
      <sheetData sheetId="1">
        <row r="9">
          <cell r="C9">
            <v>7636573</v>
          </cell>
        </row>
        <row r="10">
          <cell r="C10">
            <v>800000</v>
          </cell>
        </row>
        <row r="11">
          <cell r="C11">
            <v>195000</v>
          </cell>
        </row>
        <row r="12">
          <cell r="C12">
            <v>4062904</v>
          </cell>
        </row>
        <row r="13">
          <cell r="C13">
            <v>3878505</v>
          </cell>
        </row>
        <row r="14">
          <cell r="C14">
            <v>375000</v>
          </cell>
        </row>
        <row r="15">
          <cell r="C15">
            <v>602760</v>
          </cell>
        </row>
        <row r="25">
          <cell r="C25">
            <v>800000</v>
          </cell>
        </row>
      </sheetData>
      <sheetData sheetId="2"/>
      <sheetData sheetId="3">
        <row r="252">
          <cell r="V252">
            <v>119856078.166667</v>
          </cell>
        </row>
      </sheetData>
      <sheetData sheetId="4"/>
      <sheetData sheetId="5"/>
      <sheetData sheetId="6"/>
      <sheetData sheetId="7">
        <row r="45">
          <cell r="I45">
            <v>4062904</v>
          </cell>
          <cell r="J45">
            <v>16317978.8333333</v>
          </cell>
        </row>
        <row r="46">
          <cell r="I46">
            <v>7636573</v>
          </cell>
        </row>
        <row r="47">
          <cell r="I47">
            <v>3878505</v>
          </cell>
        </row>
        <row r="48">
          <cell r="I48">
            <v>375000</v>
          </cell>
        </row>
        <row r="49">
          <cell r="I49">
            <v>800000</v>
          </cell>
        </row>
        <row r="50">
          <cell r="I50">
            <v>602760</v>
          </cell>
        </row>
        <row r="51">
          <cell r="I51">
            <v>195000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"/>
      <sheetName val="PESTISIDA (2)"/>
      <sheetName val="Sheet1"/>
    </sheetNames>
    <sheetDataSet>
      <sheetData sheetId="0"/>
      <sheetData sheetId="1">
        <row r="26">
          <cell r="C26">
            <v>767395.83333333302</v>
          </cell>
        </row>
      </sheetData>
      <sheetData sheetId="2">
        <row r="26">
          <cell r="C26">
            <v>767395.83333333302</v>
          </cell>
        </row>
      </sheetData>
      <sheetData sheetId="3">
        <row r="252">
          <cell r="T252">
            <v>12813624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"/>
      <sheetName val="PESTISIDA (2)"/>
    </sheetNames>
    <sheetDataSet>
      <sheetData sheetId="0"/>
      <sheetData sheetId="1">
        <row r="26">
          <cell r="C26">
            <v>767395.83333333302</v>
          </cell>
        </row>
      </sheetData>
      <sheetData sheetId="2">
        <row r="26">
          <cell r="H26">
            <v>767395.83333333302</v>
          </cell>
        </row>
      </sheetData>
      <sheetData sheetId="3">
        <row r="206">
          <cell r="T206">
            <v>29939946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"/>
      <sheetName val="PESTISIDA (2)"/>
    </sheetNames>
    <sheetDataSet>
      <sheetData sheetId="0"/>
      <sheetData sheetId="1">
        <row r="26">
          <cell r="C26">
            <v>767395.83333333302</v>
          </cell>
        </row>
      </sheetData>
      <sheetData sheetId="2"/>
      <sheetData sheetId="3">
        <row r="196">
          <cell r="T196">
            <v>37174078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"/>
      <sheetName val="PESTISIDA (2)"/>
    </sheetNames>
    <sheetDataSet>
      <sheetData sheetId="0"/>
      <sheetData sheetId="1">
        <row r="26">
          <cell r="C26">
            <v>767395.83333333302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 (2)"/>
    </sheetNames>
    <sheetDataSet>
      <sheetData sheetId="0">
        <row r="87">
          <cell r="T87">
            <v>4967978.8333333395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 (2)"/>
    </sheetNames>
    <sheetDataSet>
      <sheetData sheetId="0">
        <row r="87">
          <cell r="U87">
            <v>4967978.8333333302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ik satu"/>
      <sheetName val="titik kedua"/>
      <sheetName val="titik ketiga"/>
      <sheetName val="titik ke empat"/>
      <sheetName val="titik kelima"/>
      <sheetName val="titik ke enam"/>
      <sheetName val="titik ketujuh (2)"/>
      <sheetName val="titik ketujuh"/>
      <sheetName val="titik 1"/>
      <sheetName val="titik 2"/>
      <sheetName val="titik 3"/>
      <sheetName val="titik 4"/>
      <sheetName val="titik 5"/>
      <sheetName val="titik 6"/>
      <sheetName val="titik 7"/>
      <sheetName val="titik 8"/>
      <sheetName val="PENG. GALUNG JAMPU TAHAP KE 2"/>
      <sheetName val="Mantanaice bor air"/>
      <sheetName val=" LOMPO E"/>
      <sheetName val="PENGELUARAN DI LOMPO E"/>
      <sheetName val="PENGELUARAN GALUNG JAMPU"/>
      <sheetName val="Pengeluaran LPJ"/>
      <sheetName val="Sheet1 (6)"/>
      <sheetName val="SALURAN AIR UJUNGE"/>
      <sheetName val="Sheet1"/>
      <sheetName val="titik pertama"/>
      <sheetName val="Sheet1 (3)"/>
      <sheetName val="molen"/>
      <sheetName val="Sheet1 (5)"/>
      <sheetName val="Semen"/>
      <sheetName val="Semen 300 zak"/>
      <sheetName val="Semen 200 zak"/>
      <sheetName val="Semen 100 ujunge"/>
      <sheetName val="saluran air diujunge"/>
      <sheetName val="titik ketiga &amp; keempat"/>
      <sheetName val="titik kelima &amp; keenam"/>
      <sheetName val="ketujuh&amp; kedelapan"/>
      <sheetName val="kesembilan dan sepuluh"/>
      <sheetName val="Sebelas dan dua belas"/>
      <sheetName val="PENGELOLAAN A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G17">
            <v>8905000</v>
          </cell>
        </row>
      </sheetData>
      <sheetData sheetId="11">
        <row r="17">
          <cell r="G17">
            <v>8940000</v>
          </cell>
        </row>
      </sheetData>
      <sheetData sheetId="12">
        <row r="22">
          <cell r="G22">
            <v>16438000</v>
          </cell>
        </row>
      </sheetData>
      <sheetData sheetId="13">
        <row r="22">
          <cell r="G22">
            <v>3765000</v>
          </cell>
        </row>
      </sheetData>
      <sheetData sheetId="14">
        <row r="14">
          <cell r="G14">
            <v>1678000</v>
          </cell>
        </row>
      </sheetData>
      <sheetData sheetId="15">
        <row r="14">
          <cell r="G14">
            <v>3375000</v>
          </cell>
        </row>
      </sheetData>
      <sheetData sheetId="16">
        <row r="41">
          <cell r="G41">
            <v>7408500</v>
          </cell>
        </row>
      </sheetData>
      <sheetData sheetId="17">
        <row r="16">
          <cell r="G16">
            <v>3560000</v>
          </cell>
        </row>
      </sheetData>
      <sheetData sheetId="18"/>
      <sheetData sheetId="19"/>
      <sheetData sheetId="20"/>
      <sheetData sheetId="21">
        <row r="31">
          <cell r="G31">
            <v>14593150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2">
          <cell r="I12">
            <v>39088000</v>
          </cell>
        </row>
      </sheetData>
      <sheetData sheetId="39">
        <row r="13">
          <cell r="I13">
            <v>40518000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</sheetNames>
    <sheetDataSet>
      <sheetData sheetId="0">
        <row r="42">
          <cell r="J42">
            <v>1755000</v>
          </cell>
        </row>
      </sheetData>
      <sheetData sheetId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F HARGA CETAK"/>
      <sheetName val="DAF HARGA JUAL CETAK"/>
      <sheetName val="DAF JUAL CETAK"/>
      <sheetName val="DAF JUAL RUMUS"/>
      <sheetName val="DAF HARGA"/>
    </sheetNames>
    <sheetDataSet>
      <sheetData sheetId="0"/>
      <sheetData sheetId="1"/>
      <sheetData sheetId="2"/>
      <sheetData sheetId="3"/>
      <sheetData sheetId="4">
        <row r="49">
          <cell r="M49">
            <v>2932600</v>
          </cell>
        </row>
        <row r="51">
          <cell r="D51">
            <v>426930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Pokok"/>
      <sheetName val="BB-BPD"/>
      <sheetName val="BK-UMUM"/>
      <sheetName val="BK-HARIAN SPP"/>
      <sheetName val="Inven"/>
      <sheetName val="Inven (2)"/>
      <sheetName val="Nerc"/>
      <sheetName val="Opr"/>
      <sheetName val="Perk_Pinj"/>
      <sheetName val="Buku Simpan Pinjam"/>
      <sheetName val="RPD"/>
      <sheetName val="BB-BRI"/>
      <sheetName val="Arus Dana Reguler"/>
      <sheetName val="BK-HARIAN"/>
    </sheetNames>
    <sheetDataSet>
      <sheetData sheetId="0" refreshError="1">
        <row r="2">
          <cell r="A2" t="str">
            <v>BADAN USAHA MILIK DESA BATUPUTE</v>
          </cell>
        </row>
        <row r="10">
          <cell r="A10" t="str">
            <v>Desa / Kecamatan</v>
          </cell>
          <cell r="D10" t="str">
            <v>Batupute</v>
          </cell>
        </row>
        <row r="11">
          <cell r="A11" t="str">
            <v>Kabupaten</v>
          </cell>
          <cell r="D11" t="str">
            <v>BARRU</v>
          </cell>
        </row>
        <row r="12">
          <cell r="A12" t="str">
            <v>Provinsi</v>
          </cell>
          <cell r="D12" t="str">
            <v>SULAWESI SELATAN</v>
          </cell>
        </row>
        <row r="74">
          <cell r="C74" t="str">
            <v>DAFTAR INVENTARIS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esin bor"/>
      <sheetName val="Sheet1 (3)"/>
      <sheetName val="molen"/>
      <sheetName val="Sheet1 (5)"/>
      <sheetName val="Semen"/>
      <sheetName val="Semen 300 zak"/>
      <sheetName val="Semen 200 zak"/>
      <sheetName val="titik kedua"/>
      <sheetName val="titik ketiga &amp; keempat"/>
      <sheetName val="titik kelima &amp; keenam"/>
      <sheetName val="Sheet1 (6)"/>
    </sheetNames>
    <sheetDataSet>
      <sheetData sheetId="0"/>
      <sheetData sheetId="1">
        <row r="30">
          <cell r="G30">
            <v>8202000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0">
          <cell r="G20">
            <v>5983000</v>
          </cell>
        </row>
      </sheetData>
      <sheetData sheetId="9">
        <row r="31">
          <cell r="G31">
            <v>17610500</v>
          </cell>
        </row>
      </sheetData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_Suramadu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N_BIA"/>
      <sheetName val="HRG-SAT"/>
      <sheetName val="BRK-DWN"/>
      <sheetName val="VENDOR"/>
      <sheetName val="REKAP"/>
      <sheetName val="BQ"/>
      <sheetName val="JAD-PEL"/>
      <sheetName val="JDW-ALAT"/>
      <sheetName val="JAD-ALAT"/>
      <sheetName val="PP"/>
      <sheetName val="RUPA2"/>
      <sheetName val="BU"/>
      <sheetName val="Bi-BANK"/>
      <sheetName val="TOT-TUA"/>
      <sheetName val="PRLTN"/>
      <sheetName val="PRLTN (2)"/>
      <sheetName val="REK-MAT"/>
      <sheetName val="R_PRLT"/>
      <sheetName val="UPAH"/>
      <sheetName val="MTRL"/>
      <sheetName val="Sheet10 (5)"/>
      <sheetName val="Sheet5"/>
      <sheetName val="Sheet10"/>
      <sheetName val="SUBKON"/>
      <sheetName val="SKAT"/>
      <sheetName val="SURAT"/>
      <sheetName val="COVER"/>
      <sheetName val="RBP"/>
      <sheetName val="DISBIA"/>
      <sheetName val="AKP"/>
      <sheetName val="BBM"/>
      <sheetName val="Sheet2"/>
      <sheetName val="RBP_1"/>
      <sheetName val="RBP-SKON"/>
      <sheetName val="R_BOS"/>
      <sheetName val="R_UPH"/>
      <sheetName val="RBP-MAT"/>
      <sheetName val="R_BANK"/>
      <sheetName val="UP_GAJ"/>
      <sheetName val="R_BU"/>
      <sheetName val="R_RUPA"/>
      <sheetName val="R_PP"/>
      <sheetName val="FINAL"/>
      <sheetName val="BOQ"/>
      <sheetName val="SATUAN"/>
      <sheetName val="PRICE"/>
      <sheetName val="SCHEDUL"/>
      <sheetName val="Sheet3"/>
      <sheetName val="ANALISA"/>
      <sheetName val="ANALTEK"/>
      <sheetName val="TENAGA"/>
      <sheetName val="ALAT"/>
      <sheetName val="Skn"/>
      <sheetName val="minat"/>
      <sheetName val="astek"/>
      <sheetName val="Sheet1"/>
      <sheetName val="B.UMUM"/>
      <sheetName val="METHOD"/>
      <sheetName val="SUMMARY"/>
      <sheetName val="S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.PEN"/>
      <sheetName val="Rekap Biaya"/>
      <sheetName val="RAB"/>
      <sheetName val="Sheet3"/>
      <sheetName val="Perhit Volume"/>
      <sheetName val="Pekerjaan Utama"/>
      <sheetName val="Sheet2"/>
      <sheetName val="REKAP-0"/>
      <sheetName val="RAB-0"/>
      <sheetName val="Ringkasan"/>
      <sheetName val="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5"/>
  <sheetViews>
    <sheetView view="pageBreakPreview" topLeftCell="A26" zoomScale="110" zoomScaleNormal="90" zoomScalePageLayoutView="80" workbookViewId="0">
      <selection activeCell="H41" sqref="H41"/>
    </sheetView>
  </sheetViews>
  <sheetFormatPr defaultColWidth="9" defaultRowHeight="15"/>
  <cols>
    <col min="1" max="1" width="5.85546875" style="498" customWidth="1"/>
    <col min="2" max="2" width="27.7109375" customWidth="1"/>
    <col min="3" max="3" width="2.5703125" hidden="1" customWidth="1"/>
    <col min="4" max="4" width="12.28515625" style="41" customWidth="1"/>
    <col min="5" max="5" width="14.7109375" style="715" customWidth="1"/>
    <col min="6" max="6" width="6" style="661" customWidth="1"/>
    <col min="7" max="7" width="24.28515625" style="41" customWidth="1"/>
    <col min="8" max="8" width="18" style="41" customWidth="1"/>
    <col min="9" max="9" width="18.85546875" customWidth="1"/>
    <col min="10" max="10" width="18" customWidth="1"/>
    <col min="11" max="11" width="19.5703125" customWidth="1"/>
    <col min="12" max="12" width="17" customWidth="1"/>
    <col min="13" max="13" width="17.5703125" customWidth="1"/>
    <col min="14" max="14" width="15" customWidth="1"/>
    <col min="15" max="15" width="13.85546875" customWidth="1"/>
    <col min="16" max="16" width="15.42578125" customWidth="1"/>
    <col min="17" max="17" width="16.85546875" customWidth="1"/>
    <col min="18" max="18" width="11" customWidth="1"/>
  </cols>
  <sheetData>
    <row r="1" spans="1:17" s="37" customFormat="1" ht="13.5" customHeight="1">
      <c r="A1" s="879" t="s">
        <v>0</v>
      </c>
      <c r="B1" s="879"/>
      <c r="C1" s="879"/>
      <c r="D1" s="879"/>
      <c r="E1" s="879"/>
      <c r="F1" s="879"/>
      <c r="G1" s="879"/>
      <c r="H1" s="879"/>
      <c r="I1" s="60"/>
      <c r="J1" s="631"/>
    </row>
    <row r="2" spans="1:17" s="37" customFormat="1" ht="12.75" customHeight="1">
      <c r="A2" s="879" t="s">
        <v>1</v>
      </c>
      <c r="B2" s="879"/>
      <c r="C2" s="879"/>
      <c r="D2" s="879"/>
      <c r="E2" s="879"/>
      <c r="F2" s="879"/>
      <c r="G2" s="879"/>
      <c r="H2" s="879"/>
      <c r="I2" s="60"/>
      <c r="J2" s="631"/>
    </row>
    <row r="3" spans="1:17" s="37" customFormat="1" ht="12.75" customHeight="1">
      <c r="A3" s="879" t="s">
        <v>2</v>
      </c>
      <c r="B3" s="879"/>
      <c r="C3" s="879"/>
      <c r="D3" s="879"/>
      <c r="E3" s="879"/>
      <c r="F3" s="879"/>
      <c r="G3" s="879"/>
      <c r="H3" s="879"/>
      <c r="J3" s="631"/>
    </row>
    <row r="4" spans="1:17" s="37" customFormat="1">
      <c r="A4" s="867"/>
      <c r="B4" s="868"/>
      <c r="D4" s="631"/>
      <c r="E4" s="717"/>
      <c r="F4" s="718"/>
      <c r="G4" s="631"/>
      <c r="H4" s="631"/>
      <c r="I4" s="791"/>
      <c r="J4" s="631"/>
    </row>
    <row r="5" spans="1:17" s="37" customFormat="1">
      <c r="A5" s="867"/>
      <c r="B5" s="868"/>
      <c r="D5" s="631"/>
      <c r="E5" s="717"/>
      <c r="F5" s="718"/>
      <c r="G5" s="631"/>
      <c r="H5" s="631"/>
      <c r="I5" s="791"/>
      <c r="J5" s="792"/>
    </row>
    <row r="6" spans="1:17" s="37" customFormat="1">
      <c r="A6" s="867"/>
      <c r="B6" s="868"/>
      <c r="D6" s="631"/>
      <c r="E6" s="717"/>
      <c r="F6" s="718"/>
      <c r="G6" s="631"/>
      <c r="H6" s="631"/>
      <c r="I6" s="791"/>
      <c r="J6" s="631"/>
    </row>
    <row r="7" spans="1:17" s="37" customFormat="1">
      <c r="A7" s="716"/>
      <c r="B7" s="68"/>
      <c r="D7" s="631"/>
      <c r="E7" s="717"/>
      <c r="F7" s="718"/>
      <c r="G7" s="631"/>
      <c r="H7" s="631"/>
      <c r="I7" s="791"/>
      <c r="J7" s="631"/>
    </row>
    <row r="8" spans="1:17" s="714" customFormat="1" ht="18" customHeight="1">
      <c r="A8" s="869" t="s">
        <v>3</v>
      </c>
      <c r="B8" s="870"/>
      <c r="C8" s="870"/>
      <c r="D8" s="870"/>
      <c r="E8" s="871"/>
      <c r="F8" s="872" t="s">
        <v>4</v>
      </c>
      <c r="G8" s="873"/>
      <c r="H8" s="874"/>
      <c r="I8" s="793"/>
      <c r="J8" s="794"/>
      <c r="K8" s="795"/>
      <c r="L8" s="796"/>
      <c r="M8" s="797"/>
      <c r="N8" s="797"/>
      <c r="O8" s="797"/>
      <c r="P8" s="635"/>
    </row>
    <row r="9" spans="1:17" s="714" customFormat="1" ht="18" customHeight="1">
      <c r="A9" s="719" t="s">
        <v>5</v>
      </c>
      <c r="B9" s="720" t="s">
        <v>6</v>
      </c>
      <c r="C9" s="721"/>
      <c r="D9" s="722"/>
      <c r="E9" s="723"/>
      <c r="F9" s="724" t="s">
        <v>7</v>
      </c>
      <c r="G9" s="725" t="s">
        <v>8</v>
      </c>
      <c r="H9" s="726"/>
      <c r="I9" s="798"/>
      <c r="J9" s="799"/>
      <c r="K9" s="795"/>
      <c r="L9" s="796"/>
      <c r="M9" s="800"/>
      <c r="N9" s="801"/>
      <c r="O9" s="797"/>
      <c r="P9" s="802"/>
    </row>
    <row r="10" spans="1:17" s="714" customFormat="1" ht="18" customHeight="1">
      <c r="A10" s="727" t="s">
        <v>9</v>
      </c>
      <c r="B10" s="728" t="s">
        <v>10</v>
      </c>
      <c r="C10" s="729"/>
      <c r="D10" s="730"/>
      <c r="E10" s="731"/>
      <c r="F10" s="732" t="s">
        <v>11</v>
      </c>
      <c r="G10" s="733" t="s">
        <v>12</v>
      </c>
      <c r="H10" s="734">
        <f>SUM(REKAP!F59)</f>
        <v>110388756.75</v>
      </c>
      <c r="I10" s="798"/>
      <c r="J10" s="799"/>
      <c r="K10" s="795"/>
      <c r="L10" s="796"/>
      <c r="M10" s="800"/>
      <c r="N10" s="801"/>
      <c r="O10" s="797"/>
      <c r="P10" s="802"/>
    </row>
    <row r="11" spans="1:17" s="714" customFormat="1" ht="18" customHeight="1">
      <c r="A11" s="735" t="s">
        <v>13</v>
      </c>
      <c r="B11" s="736" t="s">
        <v>14</v>
      </c>
      <c r="C11" s="737"/>
      <c r="D11" s="738"/>
      <c r="E11" s="739"/>
      <c r="F11" s="732" t="s">
        <v>15</v>
      </c>
      <c r="G11" s="733" t="s">
        <v>16</v>
      </c>
      <c r="H11" s="734">
        <f>SUM(REKAP!G59)</f>
        <v>29437001.800000001</v>
      </c>
      <c r="I11" s="635"/>
      <c r="J11" s="803"/>
      <c r="K11" s="804"/>
      <c r="L11" s="796"/>
      <c r="M11" s="797"/>
      <c r="N11" s="796"/>
      <c r="P11" s="635"/>
      <c r="Q11" s="635"/>
    </row>
    <row r="12" spans="1:17" s="714" customFormat="1" ht="18" customHeight="1">
      <c r="A12" s="735" t="s">
        <v>17</v>
      </c>
      <c r="B12" s="736" t="s">
        <v>18</v>
      </c>
      <c r="C12" s="740"/>
      <c r="D12" s="738"/>
      <c r="E12" s="741">
        <f>SUM(KASHAR!W250)</f>
        <v>99706967.166666999</v>
      </c>
      <c r="F12" s="732" t="s">
        <v>19</v>
      </c>
      <c r="G12" s="742" t="s">
        <v>20</v>
      </c>
      <c r="H12" s="743">
        <f>SUM(REKAP!H59)</f>
        <v>7359250.4500000002</v>
      </c>
      <c r="I12" s="635"/>
      <c r="J12" s="803"/>
      <c r="K12" s="804"/>
      <c r="L12" s="796"/>
      <c r="M12" s="797"/>
      <c r="N12" s="796"/>
      <c r="P12" s="635"/>
      <c r="Q12" s="635"/>
    </row>
    <row r="13" spans="1:17" s="714" customFormat="1" ht="18" customHeight="1">
      <c r="A13" s="735"/>
      <c r="B13" s="736" t="s">
        <v>21</v>
      </c>
      <c r="C13" s="744"/>
      <c r="D13" s="738"/>
      <c r="E13" s="739">
        <f>SUM(E11:E12)</f>
        <v>99706967.166666999</v>
      </c>
      <c r="F13" s="732"/>
      <c r="G13" s="742" t="s">
        <v>22</v>
      </c>
      <c r="H13" s="745">
        <f>SUM(H10:H12)</f>
        <v>147185009</v>
      </c>
      <c r="I13" s="635"/>
      <c r="J13" s="803"/>
      <c r="K13" s="804"/>
      <c r="L13" s="796"/>
      <c r="M13" s="797"/>
      <c r="N13" s="796"/>
      <c r="P13" s="635"/>
      <c r="Q13" s="635"/>
    </row>
    <row r="14" spans="1:17" s="714" customFormat="1" ht="18" customHeight="1">
      <c r="A14" s="735"/>
      <c r="B14" s="736"/>
      <c r="C14" s="744"/>
      <c r="D14" s="738"/>
      <c r="E14" s="739"/>
      <c r="F14" s="746" t="s">
        <v>23</v>
      </c>
      <c r="G14" s="747" t="s">
        <v>24</v>
      </c>
      <c r="H14" s="743"/>
      <c r="I14" s="635"/>
      <c r="J14" s="803"/>
      <c r="K14" s="804"/>
      <c r="L14" s="796"/>
      <c r="M14" s="797"/>
      <c r="N14" s="796"/>
      <c r="P14" s="635"/>
      <c r="Q14" s="635"/>
    </row>
    <row r="15" spans="1:17" s="714" customFormat="1" ht="18" customHeight="1">
      <c r="A15" s="748" t="s">
        <v>25</v>
      </c>
      <c r="B15" s="749" t="s">
        <v>26</v>
      </c>
      <c r="C15" s="750"/>
      <c r="D15" s="738"/>
      <c r="E15" s="739"/>
      <c r="F15" s="746" t="s">
        <v>27</v>
      </c>
      <c r="G15" s="747" t="s">
        <v>28</v>
      </c>
      <c r="H15" s="743"/>
      <c r="I15" s="635"/>
      <c r="J15" s="805"/>
      <c r="K15" s="635"/>
      <c r="L15" s="796"/>
      <c r="M15" s="797"/>
      <c r="N15" s="796"/>
      <c r="P15" s="635"/>
      <c r="Q15" s="829"/>
    </row>
    <row r="16" spans="1:17" s="714" customFormat="1" ht="18" customHeight="1">
      <c r="A16" s="735" t="s">
        <v>29</v>
      </c>
      <c r="B16" s="736" t="s">
        <v>30</v>
      </c>
      <c r="C16" s="751"/>
      <c r="D16" s="738"/>
      <c r="E16" s="752">
        <v>28000384</v>
      </c>
      <c r="F16" s="753" t="s">
        <v>31</v>
      </c>
      <c r="G16" s="754" t="s">
        <v>32</v>
      </c>
      <c r="H16" s="743">
        <v>1186803</v>
      </c>
      <c r="I16" s="806"/>
      <c r="J16" s="807"/>
      <c r="K16" s="635"/>
      <c r="L16" s="796"/>
      <c r="M16" s="797"/>
      <c r="N16" s="796"/>
      <c r="P16" s="808"/>
      <c r="Q16" s="830"/>
    </row>
    <row r="17" spans="1:17" s="714" customFormat="1" ht="18" customHeight="1">
      <c r="A17" s="735" t="s">
        <v>33</v>
      </c>
      <c r="B17" s="736" t="s">
        <v>34</v>
      </c>
      <c r="C17" s="744"/>
      <c r="D17" s="738"/>
      <c r="E17" s="741">
        <v>549503</v>
      </c>
      <c r="F17" s="753" t="s">
        <v>35</v>
      </c>
      <c r="G17" s="754" t="s">
        <v>36</v>
      </c>
      <c r="H17" s="743">
        <v>4659495</v>
      </c>
      <c r="I17" s="806"/>
      <c r="J17" s="807">
        <f>[43]REKAP!$F$75</f>
        <v>0</v>
      </c>
      <c r="K17" s="635"/>
      <c r="L17" s="796"/>
      <c r="M17" s="797"/>
      <c r="N17" s="796"/>
      <c r="P17" s="808"/>
      <c r="Q17" s="830"/>
    </row>
    <row r="18" spans="1:17" s="714" customFormat="1" ht="18" customHeight="1">
      <c r="A18" s="735"/>
      <c r="B18" s="736" t="s">
        <v>37</v>
      </c>
      <c r="C18" s="744"/>
      <c r="D18" s="738"/>
      <c r="E18" s="739">
        <f>SUM(E16:E17)</f>
        <v>28549887</v>
      </c>
      <c r="F18" s="753" t="s">
        <v>38</v>
      </c>
      <c r="G18" s="754" t="s">
        <v>39</v>
      </c>
      <c r="H18" s="743">
        <v>12940985</v>
      </c>
      <c r="I18" s="809"/>
      <c r="J18" s="805">
        <f>E16-J17</f>
        <v>28000384</v>
      </c>
      <c r="K18" s="796"/>
      <c r="L18" s="796"/>
      <c r="M18" s="797"/>
      <c r="N18" s="796"/>
      <c r="P18" s="809"/>
      <c r="Q18" s="830"/>
    </row>
    <row r="19" spans="1:17" s="714" customFormat="1" ht="18" customHeight="1">
      <c r="A19" s="735"/>
      <c r="B19" s="736"/>
      <c r="C19" s="744"/>
      <c r="D19" s="738"/>
      <c r="E19" s="739"/>
      <c r="F19" s="753" t="s">
        <v>40</v>
      </c>
      <c r="G19" s="754" t="s">
        <v>41</v>
      </c>
      <c r="H19" s="743">
        <v>29810954</v>
      </c>
      <c r="I19" s="810"/>
      <c r="J19" s="811"/>
      <c r="K19" s="635"/>
      <c r="L19" s="796"/>
      <c r="M19" s="635"/>
      <c r="P19" s="810"/>
      <c r="Q19" s="829"/>
    </row>
    <row r="20" spans="1:17" s="714" customFormat="1" ht="18" customHeight="1">
      <c r="A20" s="748" t="s">
        <v>42</v>
      </c>
      <c r="B20" s="749" t="s">
        <v>43</v>
      </c>
      <c r="C20" s="755"/>
      <c r="D20" s="756">
        <f>SUM('[44]INVEN (2)'!$G$87)</f>
        <v>304393000</v>
      </c>
      <c r="E20" s="739"/>
      <c r="F20" s="753" t="s">
        <v>44</v>
      </c>
      <c r="G20" s="754" t="s">
        <v>45</v>
      </c>
      <c r="H20" s="743">
        <v>31861941</v>
      </c>
      <c r="I20" s="810"/>
      <c r="J20" s="811"/>
      <c r="K20" s="635"/>
      <c r="L20" s="796"/>
      <c r="M20" s="635"/>
      <c r="P20" s="810"/>
      <c r="Q20" s="829"/>
    </row>
    <row r="21" spans="1:17" s="714" customFormat="1" ht="18" customHeight="1">
      <c r="A21" s="735" t="s">
        <v>46</v>
      </c>
      <c r="B21" s="736" t="s">
        <v>47</v>
      </c>
      <c r="C21" s="737"/>
      <c r="D21" s="738">
        <f>SUM('[45]INVEN (2)'!$V$90)</f>
        <v>28697133.166666701</v>
      </c>
      <c r="E21" s="741"/>
      <c r="F21" s="753" t="s">
        <v>48</v>
      </c>
      <c r="G21" s="754" t="s">
        <v>49</v>
      </c>
      <c r="H21" s="743">
        <v>31326534</v>
      </c>
      <c r="I21" s="810"/>
      <c r="J21" s="811"/>
      <c r="K21" s="635"/>
      <c r="L21" s="796"/>
      <c r="M21" s="635"/>
      <c r="P21" s="810"/>
      <c r="Q21" s="829"/>
    </row>
    <row r="22" spans="1:17" s="714" customFormat="1" ht="18" customHeight="1">
      <c r="A22" s="735" t="s">
        <v>50</v>
      </c>
      <c r="B22" s="736" t="s">
        <v>51</v>
      </c>
      <c r="C22" s="737"/>
      <c r="D22" s="738"/>
      <c r="E22" s="739">
        <f>SUM('[45]INVEN (2)'!$V$91)</f>
        <v>275695866.83333302</v>
      </c>
      <c r="F22" s="753" t="s">
        <v>52</v>
      </c>
      <c r="G22" s="754" t="s">
        <v>53</v>
      </c>
      <c r="H22" s="743">
        <v>40014708</v>
      </c>
      <c r="I22" s="809"/>
      <c r="J22" s="812"/>
      <c r="K22" s="635"/>
      <c r="L22" s="813"/>
      <c r="M22" s="813"/>
      <c r="N22" s="796"/>
      <c r="P22" s="809"/>
      <c r="Q22" s="829"/>
    </row>
    <row r="23" spans="1:17" s="714" customFormat="1" ht="18" customHeight="1">
      <c r="A23" s="735"/>
      <c r="B23" s="736"/>
      <c r="C23" s="737"/>
      <c r="D23" s="738"/>
      <c r="E23" s="739"/>
      <c r="F23" s="753" t="s">
        <v>54</v>
      </c>
      <c r="G23" s="754" t="s">
        <v>55</v>
      </c>
      <c r="H23" s="743">
        <v>26027431</v>
      </c>
      <c r="I23" s="809"/>
      <c r="J23" s="814"/>
      <c r="K23" s="635"/>
      <c r="L23" s="813"/>
      <c r="M23" s="813"/>
      <c r="N23" s="796"/>
      <c r="P23" s="809"/>
      <c r="Q23" s="810"/>
    </row>
    <row r="24" spans="1:17" s="714" customFormat="1" ht="18" customHeight="1">
      <c r="A24" s="735"/>
      <c r="B24" s="736"/>
      <c r="C24" s="737"/>
      <c r="D24" s="738"/>
      <c r="E24" s="739"/>
      <c r="F24" s="753"/>
      <c r="G24" s="754" t="s">
        <v>22</v>
      </c>
      <c r="H24" s="757">
        <f>SUM(H16:H23)</f>
        <v>177828851</v>
      </c>
      <c r="I24" s="800"/>
      <c r="J24" s="815"/>
      <c r="K24" s="810"/>
      <c r="L24" s="797"/>
      <c r="M24" s="797"/>
      <c r="Q24" s="635"/>
    </row>
    <row r="25" spans="1:17" s="714" customFormat="1" ht="18" customHeight="1">
      <c r="A25" s="748" t="s">
        <v>56</v>
      </c>
      <c r="B25" s="749" t="s">
        <v>57</v>
      </c>
      <c r="C25" s="758"/>
      <c r="D25" s="738"/>
      <c r="E25" s="741"/>
      <c r="F25" s="746" t="s">
        <v>58</v>
      </c>
      <c r="G25" s="747" t="s">
        <v>59</v>
      </c>
      <c r="H25" s="743"/>
      <c r="I25" s="635"/>
      <c r="J25" s="816"/>
      <c r="K25" s="800"/>
      <c r="L25" s="800"/>
      <c r="M25" s="797"/>
      <c r="N25" s="796"/>
      <c r="P25" s="635"/>
      <c r="Q25" s="810"/>
    </row>
    <row r="26" spans="1:17" s="714" customFormat="1" ht="18" customHeight="1">
      <c r="A26" s="735" t="s">
        <v>60</v>
      </c>
      <c r="B26" s="736" t="s">
        <v>61</v>
      </c>
      <c r="C26" s="737"/>
      <c r="D26" s="738"/>
      <c r="E26" s="741">
        <f>SUM(MODUS!J160)</f>
        <v>597183415</v>
      </c>
      <c r="F26" s="753" t="s">
        <v>62</v>
      </c>
      <c r="G26" s="754" t="s">
        <v>63</v>
      </c>
      <c r="H26" s="743">
        <v>30000000</v>
      </c>
      <c r="I26" s="817"/>
      <c r="J26" s="815"/>
      <c r="K26" s="806"/>
      <c r="L26" s="800"/>
      <c r="M26" s="796"/>
      <c r="N26" s="797"/>
      <c r="P26" s="818"/>
      <c r="Q26" s="822"/>
    </row>
    <row r="27" spans="1:17" s="714" customFormat="1" ht="18" customHeight="1">
      <c r="A27" s="735" t="s">
        <v>64</v>
      </c>
      <c r="B27" s="736" t="s">
        <v>65</v>
      </c>
      <c r="C27" s="737"/>
      <c r="D27" s="738"/>
      <c r="E27" s="759">
        <v>61950250</v>
      </c>
      <c r="F27" s="753" t="s">
        <v>66</v>
      </c>
      <c r="G27" s="742" t="s">
        <v>67</v>
      </c>
      <c r="H27" s="743">
        <v>98340000</v>
      </c>
      <c r="I27" s="635"/>
      <c r="J27" s="819">
        <v>20190000</v>
      </c>
      <c r="K27" s="820"/>
      <c r="L27" s="821"/>
      <c r="M27" s="796"/>
      <c r="N27" s="797"/>
      <c r="P27" s="818"/>
      <c r="Q27" s="822"/>
    </row>
    <row r="28" spans="1:17" s="714" customFormat="1" ht="18" customHeight="1">
      <c r="A28" s="735" t="s">
        <v>68</v>
      </c>
      <c r="B28" s="736" t="s">
        <v>69</v>
      </c>
      <c r="C28" s="737"/>
      <c r="D28" s="738"/>
      <c r="E28" s="760">
        <f>SUM(14073208+396000-175000)</f>
        <v>14294208</v>
      </c>
      <c r="F28" s="753" t="s">
        <v>70</v>
      </c>
      <c r="G28" s="742" t="s">
        <v>71</v>
      </c>
      <c r="H28" s="743">
        <v>130000000</v>
      </c>
      <c r="I28" s="800"/>
      <c r="J28" s="819">
        <f>E30-J27</f>
        <v>34377670</v>
      </c>
      <c r="K28" s="822"/>
      <c r="L28" s="635"/>
      <c r="M28" s="796"/>
      <c r="N28" s="797"/>
      <c r="P28" s="818"/>
      <c r="Q28" s="822"/>
    </row>
    <row r="29" spans="1:17" s="714" customFormat="1" ht="18" customHeight="1">
      <c r="A29" s="735" t="s">
        <v>72</v>
      </c>
      <c r="B29" s="736" t="s">
        <v>73</v>
      </c>
      <c r="C29" s="737"/>
      <c r="D29" s="738"/>
      <c r="E29" s="741">
        <f>SUM(MULTI!P65)</f>
        <v>382999355</v>
      </c>
      <c r="F29" s="753" t="s">
        <v>74</v>
      </c>
      <c r="G29" s="742" t="s">
        <v>75</v>
      </c>
      <c r="H29" s="743">
        <v>220232350</v>
      </c>
      <c r="I29" s="800"/>
      <c r="J29" s="815">
        <v>5690000</v>
      </c>
      <c r="K29" s="796">
        <v>38890000</v>
      </c>
      <c r="L29" s="823"/>
      <c r="M29" s="796"/>
      <c r="N29" s="797"/>
      <c r="O29" s="797"/>
      <c r="P29" s="818"/>
      <c r="Q29" s="635"/>
    </row>
    <row r="30" spans="1:17" s="714" customFormat="1" ht="18" customHeight="1">
      <c r="A30" s="735" t="s">
        <v>76</v>
      </c>
      <c r="B30" s="736" t="s">
        <v>77</v>
      </c>
      <c r="C30" s="737"/>
      <c r="D30" s="738"/>
      <c r="E30" s="476">
        <v>54567670</v>
      </c>
      <c r="F30" s="753" t="s">
        <v>78</v>
      </c>
      <c r="G30" s="742" t="s">
        <v>79</v>
      </c>
      <c r="H30" s="743">
        <v>46905500</v>
      </c>
      <c r="I30" s="800"/>
      <c r="J30" s="815">
        <f>K29+J29</f>
        <v>44580000</v>
      </c>
      <c r="K30" s="796"/>
      <c r="L30" s="823"/>
      <c r="M30" s="796"/>
      <c r="N30" s="797"/>
      <c r="P30" s="818"/>
      <c r="Q30" s="635"/>
    </row>
    <row r="31" spans="1:17" s="714" customFormat="1" ht="18" customHeight="1">
      <c r="A31" s="735" t="s">
        <v>80</v>
      </c>
      <c r="B31" s="736" t="s">
        <v>81</v>
      </c>
      <c r="C31" s="737"/>
      <c r="D31" s="738"/>
      <c r="E31" s="741">
        <f>SUM(KASHAR!R250)</f>
        <v>2264000</v>
      </c>
      <c r="F31" s="753" t="s">
        <v>82</v>
      </c>
      <c r="G31" s="742" t="s">
        <v>83</v>
      </c>
      <c r="H31" s="743">
        <v>135766650</v>
      </c>
      <c r="I31" s="824"/>
      <c r="J31" s="815">
        <v>1940549</v>
      </c>
      <c r="K31" s="275"/>
      <c r="L31" s="825"/>
      <c r="M31" s="797"/>
      <c r="N31" s="635"/>
      <c r="P31" s="824"/>
      <c r="Q31" s="635"/>
    </row>
    <row r="32" spans="1:17" s="714" customFormat="1" ht="18" customHeight="1">
      <c r="A32" s="735" t="s">
        <v>84</v>
      </c>
      <c r="B32" s="736" t="s">
        <v>85</v>
      </c>
      <c r="C32" s="737"/>
      <c r="D32" s="738"/>
      <c r="E32" s="741">
        <f>SUM(KASHAR!Q250)</f>
        <v>212722700</v>
      </c>
      <c r="F32" s="753" t="s">
        <v>86</v>
      </c>
      <c r="G32" s="742" t="s">
        <v>87</v>
      </c>
      <c r="H32" s="743">
        <v>200000000</v>
      </c>
      <c r="I32" s="824"/>
      <c r="J32" s="815"/>
      <c r="K32" s="275"/>
      <c r="L32" s="825"/>
      <c r="M32" s="797"/>
      <c r="N32" s="635"/>
      <c r="P32" s="824"/>
      <c r="Q32" s="635"/>
    </row>
    <row r="33" spans="1:18" s="714" customFormat="1" ht="18" customHeight="1">
      <c r="A33" s="761" t="s">
        <v>88</v>
      </c>
      <c r="B33" s="736" t="s">
        <v>89</v>
      </c>
      <c r="C33" s="737"/>
      <c r="D33" s="738"/>
      <c r="E33" s="762">
        <v>60000000</v>
      </c>
      <c r="F33" s="763" t="s">
        <v>90</v>
      </c>
      <c r="G33" s="742" t="s">
        <v>91</v>
      </c>
      <c r="H33" s="743">
        <v>220000000</v>
      </c>
      <c r="I33" s="824"/>
      <c r="J33" s="815"/>
      <c r="K33" s="275"/>
      <c r="L33" s="825"/>
      <c r="M33" s="797"/>
      <c r="N33" s="635"/>
      <c r="P33" s="824"/>
      <c r="Q33" s="635"/>
    </row>
    <row r="34" spans="1:18" s="714" customFormat="1" ht="18" customHeight="1">
      <c r="A34" s="736" t="s">
        <v>92</v>
      </c>
      <c r="B34" s="736" t="s">
        <v>93</v>
      </c>
      <c r="C34" s="736"/>
      <c r="D34" s="736"/>
      <c r="E34" s="754">
        <v>3500000</v>
      </c>
      <c r="F34" s="763" t="s">
        <v>94</v>
      </c>
      <c r="G34" s="742" t="s">
        <v>95</v>
      </c>
      <c r="H34" s="743">
        <v>343500000</v>
      </c>
      <c r="I34" s="824"/>
      <c r="J34" s="815"/>
      <c r="K34" s="275"/>
      <c r="L34" s="825"/>
      <c r="M34" s="797"/>
      <c r="N34" s="635"/>
      <c r="P34" s="824"/>
      <c r="Q34" s="635"/>
    </row>
    <row r="35" spans="1:18" s="714" customFormat="1" ht="18" customHeight="1">
      <c r="A35" s="764" t="s">
        <v>96</v>
      </c>
      <c r="B35" s="736" t="s">
        <v>97</v>
      </c>
      <c r="C35" s="737"/>
      <c r="D35" s="738"/>
      <c r="E35" s="762">
        <f>SUM(KASHAR!S250)</f>
        <v>33945528</v>
      </c>
      <c r="F35" s="763" t="s">
        <v>98</v>
      </c>
      <c r="G35" s="754" t="s">
        <v>99</v>
      </c>
      <c r="H35" s="765">
        <v>75000000</v>
      </c>
      <c r="I35" s="824">
        <f>SUM(H27:H34)</f>
        <v>1394744500</v>
      </c>
      <c r="J35" s="815"/>
      <c r="K35" s="275"/>
      <c r="L35" s="825"/>
      <c r="M35" s="797"/>
      <c r="N35" s="635"/>
      <c r="P35" s="824"/>
      <c r="Q35" s="635"/>
    </row>
    <row r="36" spans="1:18" s="714" customFormat="1" ht="18" customHeight="1">
      <c r="A36" s="764"/>
      <c r="B36" s="736" t="s">
        <v>22</v>
      </c>
      <c r="C36" s="737"/>
      <c r="D36" s="738"/>
      <c r="E36" s="766">
        <f>SUM(E26:E35)</f>
        <v>1423427126</v>
      </c>
      <c r="F36" s="763" t="s">
        <v>98</v>
      </c>
      <c r="G36" s="767" t="s">
        <v>100</v>
      </c>
      <c r="H36" s="768">
        <v>2620000</v>
      </c>
      <c r="I36" s="824"/>
      <c r="J36" s="815"/>
      <c r="K36" s="275"/>
      <c r="L36" s="825"/>
      <c r="M36" s="797"/>
      <c r="N36" s="635"/>
      <c r="P36" s="824"/>
      <c r="Q36" s="635"/>
    </row>
    <row r="37" spans="1:18" s="714" customFormat="1" ht="18" customHeight="1">
      <c r="A37" s="736"/>
      <c r="B37" s="736"/>
      <c r="C37" s="736"/>
      <c r="D37" s="736"/>
      <c r="E37" s="736"/>
      <c r="F37" s="753"/>
      <c r="G37" s="767" t="s">
        <v>22</v>
      </c>
      <c r="H37" s="769">
        <f>SUM(H26:H36)</f>
        <v>1502364500</v>
      </c>
      <c r="I37" s="824"/>
      <c r="J37" s="815"/>
      <c r="K37" s="275"/>
      <c r="L37" s="825"/>
      <c r="M37" s="797"/>
      <c r="N37" s="635"/>
      <c r="P37" s="824"/>
      <c r="Q37" s="635"/>
    </row>
    <row r="38" spans="1:18" s="714" customFormat="1" ht="18" customHeight="1">
      <c r="A38" s="770"/>
      <c r="B38" s="771"/>
      <c r="C38" s="772"/>
      <c r="D38" s="773"/>
      <c r="E38" s="774"/>
      <c r="F38" s="753" t="s">
        <v>98</v>
      </c>
      <c r="G38" s="767" t="s">
        <v>101</v>
      </c>
      <c r="H38" s="769">
        <f>SUM('RL JAN-DES'!C35)</f>
        <v>147185009</v>
      </c>
      <c r="I38" s="824"/>
      <c r="J38" s="815"/>
      <c r="K38" s="275"/>
      <c r="L38" s="825"/>
      <c r="M38" s="797"/>
      <c r="N38" s="635"/>
      <c r="P38" s="824"/>
      <c r="Q38" s="635"/>
    </row>
    <row r="39" spans="1:18" s="714" customFormat="1" ht="18" customHeight="1">
      <c r="A39" s="770"/>
      <c r="B39" s="771"/>
      <c r="C39" s="772"/>
      <c r="D39" s="773"/>
      <c r="E39" s="774"/>
      <c r="F39" s="775" t="s">
        <v>102</v>
      </c>
      <c r="G39" s="767" t="s">
        <v>103</v>
      </c>
      <c r="H39" s="768"/>
      <c r="I39" s="824"/>
      <c r="J39" s="815"/>
      <c r="K39" s="275"/>
      <c r="L39" s="825"/>
      <c r="M39" s="797"/>
      <c r="N39" s="635"/>
      <c r="P39" s="824"/>
      <c r="Q39" s="635"/>
    </row>
    <row r="40" spans="1:18" s="714" customFormat="1" ht="18" customHeight="1">
      <c r="A40" s="770"/>
      <c r="B40" s="771"/>
      <c r="C40" s="772"/>
      <c r="D40" s="773"/>
      <c r="E40" s="774"/>
      <c r="I40" s="824"/>
      <c r="J40" s="815"/>
      <c r="K40" s="275"/>
      <c r="L40" s="825"/>
      <c r="M40" s="797"/>
      <c r="N40" s="635"/>
      <c r="P40" s="824"/>
      <c r="Q40" s="635"/>
    </row>
    <row r="41" spans="1:18" s="714" customFormat="1" ht="18" customHeight="1">
      <c r="A41" s="875" t="s">
        <v>104</v>
      </c>
      <c r="B41" s="876"/>
      <c r="C41" s="876"/>
      <c r="D41" s="876"/>
      <c r="E41" s="776">
        <f>SUM(E13+E18+E21+E22+E36)</f>
        <v>1827379847</v>
      </c>
      <c r="F41" s="877" t="s">
        <v>105</v>
      </c>
      <c r="G41" s="878"/>
      <c r="H41" s="777">
        <f>SUM(H24+H37+H38)</f>
        <v>1827378360</v>
      </c>
      <c r="I41" s="635">
        <f>E11+I42</f>
        <v>-1487</v>
      </c>
      <c r="J41" s="815"/>
      <c r="K41" s="635"/>
      <c r="L41" s="796"/>
      <c r="M41" s="797"/>
      <c r="N41" s="797"/>
      <c r="P41" s="826"/>
      <c r="Q41" s="635"/>
      <c r="R41" s="825"/>
    </row>
    <row r="42" spans="1:18" s="37" customFormat="1">
      <c r="A42" s="68"/>
      <c r="D42" s="631"/>
      <c r="E42" s="717"/>
      <c r="F42" s="718"/>
      <c r="G42" s="631"/>
      <c r="H42" s="778" t="s">
        <v>106</v>
      </c>
      <c r="I42" s="631">
        <f>H41-E41</f>
        <v>-1487</v>
      </c>
      <c r="J42" s="791"/>
      <c r="K42" s="791">
        <f>E11-I45</f>
        <v>-1487</v>
      </c>
      <c r="P42" s="827"/>
      <c r="Q42" s="791"/>
    </row>
    <row r="43" spans="1:18" s="37" customFormat="1">
      <c r="A43" s="865" t="s">
        <v>107</v>
      </c>
      <c r="B43" s="865"/>
      <c r="C43" s="865"/>
      <c r="D43" s="865"/>
      <c r="E43" s="865"/>
      <c r="F43" s="865"/>
      <c r="G43" s="865"/>
      <c r="H43" s="865"/>
      <c r="I43" s="631"/>
      <c r="J43" s="791"/>
      <c r="K43" s="791"/>
      <c r="P43" s="827"/>
      <c r="Q43" s="791"/>
    </row>
    <row r="44" spans="1:18" s="37" customFormat="1">
      <c r="A44" s="865" t="s">
        <v>108</v>
      </c>
      <c r="B44" s="865"/>
      <c r="C44" s="865"/>
      <c r="D44" s="865"/>
      <c r="E44" s="865"/>
      <c r="F44" s="865"/>
      <c r="G44" s="865"/>
      <c r="H44" s="865"/>
      <c r="I44" s="631"/>
      <c r="J44" s="791"/>
      <c r="K44" s="791"/>
      <c r="P44" s="827"/>
      <c r="Q44" s="791"/>
    </row>
    <row r="45" spans="1:18" s="37" customFormat="1">
      <c r="A45" s="865" t="s">
        <v>109</v>
      </c>
      <c r="B45" s="865"/>
      <c r="C45" s="39"/>
      <c r="D45" s="40"/>
      <c r="E45" s="779"/>
      <c r="F45" s="718"/>
      <c r="G45" s="40"/>
      <c r="H45" s="40" t="s">
        <v>110</v>
      </c>
      <c r="I45" s="791">
        <f>E41-H41</f>
        <v>1487</v>
      </c>
      <c r="J45" s="791" t="e">
        <f>I45-#REF!</f>
        <v>#REF!</v>
      </c>
      <c r="K45" s="791">
        <f>KASHAR!Y254</f>
        <v>0</v>
      </c>
      <c r="L45" s="828"/>
    </row>
    <row r="46" spans="1:18" s="37" customFormat="1">
      <c r="A46" s="68"/>
      <c r="B46" s="39"/>
      <c r="C46" s="39"/>
      <c r="D46" s="40"/>
      <c r="E46" s="779"/>
      <c r="F46" s="718"/>
      <c r="G46" s="40"/>
      <c r="H46" s="40"/>
      <c r="I46" s="791">
        <f>I27</f>
        <v>0</v>
      </c>
      <c r="J46" s="792"/>
      <c r="K46" s="791">
        <f>I45-K45</f>
        <v>1487</v>
      </c>
    </row>
    <row r="47" spans="1:18" s="37" customFormat="1">
      <c r="A47" s="68"/>
      <c r="B47" s="39"/>
      <c r="C47" s="39"/>
      <c r="D47" s="40"/>
      <c r="E47" s="779"/>
      <c r="F47" s="718"/>
      <c r="G47" s="40"/>
      <c r="H47" s="40"/>
      <c r="I47" s="791"/>
      <c r="J47" s="792"/>
      <c r="K47" s="37">
        <f>256607-150491</f>
        <v>106116</v>
      </c>
      <c r="L47" s="828"/>
    </row>
    <row r="48" spans="1:18" s="37" customFormat="1">
      <c r="A48" s="68"/>
      <c r="B48" s="780" t="s">
        <v>111</v>
      </c>
      <c r="C48" s="39"/>
      <c r="D48" s="40"/>
      <c r="E48" s="779"/>
      <c r="F48" s="718"/>
      <c r="G48" s="40"/>
      <c r="H48" s="781" t="s">
        <v>112</v>
      </c>
      <c r="I48" s="791"/>
      <c r="J48" s="792"/>
      <c r="K48" s="792"/>
      <c r="L48" s="792"/>
      <c r="M48" s="792"/>
    </row>
    <row r="49" spans="1:11">
      <c r="A49" s="866"/>
      <c r="B49" s="866"/>
      <c r="C49" s="664"/>
      <c r="D49" s="782"/>
      <c r="E49" s="783"/>
      <c r="G49" s="782"/>
      <c r="H49" s="784"/>
      <c r="I49" s="654"/>
      <c r="J49" s="61"/>
      <c r="K49" s="506"/>
    </row>
    <row r="50" spans="1:11">
      <c r="C50" s="42"/>
      <c r="D50" s="785"/>
      <c r="E50" s="786"/>
      <c r="F50" s="787"/>
      <c r="G50" s="785"/>
      <c r="I50" s="654"/>
      <c r="J50" s="61"/>
    </row>
    <row r="51" spans="1:11">
      <c r="C51" s="42"/>
      <c r="D51" s="785"/>
      <c r="E51" s="786"/>
      <c r="F51" s="787"/>
      <c r="G51" s="785"/>
      <c r="I51" s="654"/>
      <c r="J51" s="61"/>
    </row>
    <row r="52" spans="1:11">
      <c r="C52" s="67"/>
      <c r="D52" s="788"/>
      <c r="E52" s="789"/>
      <c r="F52" s="790"/>
      <c r="G52" s="788"/>
      <c r="I52" s="654"/>
      <c r="J52" s="61"/>
    </row>
    <row r="53" spans="1:11">
      <c r="I53" s="654"/>
      <c r="J53" s="61"/>
    </row>
    <row r="54" spans="1:11">
      <c r="I54" s="654"/>
      <c r="J54" s="61"/>
    </row>
    <row r="55" spans="1:11">
      <c r="I55" s="654"/>
      <c r="J55" s="61"/>
    </row>
  </sheetData>
  <mergeCells count="14">
    <mergeCell ref="A1:H1"/>
    <mergeCell ref="A2:H2"/>
    <mergeCell ref="A3:H3"/>
    <mergeCell ref="A4:B4"/>
    <mergeCell ref="A5:B5"/>
    <mergeCell ref="A43:H43"/>
    <mergeCell ref="A44:H44"/>
    <mergeCell ref="A45:B45"/>
    <mergeCell ref="A49:B49"/>
    <mergeCell ref="A6:B6"/>
    <mergeCell ref="A8:E8"/>
    <mergeCell ref="F8:H8"/>
    <mergeCell ref="A41:D41"/>
    <mergeCell ref="F41:G41"/>
  </mergeCells>
  <pageMargins left="0.78740157480314998" right="0.23622047244094499" top="0.39370078740157499" bottom="0.39370078740157499" header="0.31496062992126" footer="0.31496062992126"/>
  <pageSetup paperSize="5" scale="8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</sheetPr>
  <dimension ref="A1:BW277"/>
  <sheetViews>
    <sheetView topLeftCell="A2" zoomScale="70" zoomScaleNormal="70" zoomScaleSheetLayoutView="120" workbookViewId="0">
      <selection activeCell="G7" sqref="G7"/>
    </sheetView>
  </sheetViews>
  <sheetFormatPr defaultColWidth="9.140625" defaultRowHeight="15"/>
  <cols>
    <col min="1" max="1" width="5.5703125" style="131" customWidth="1"/>
    <col min="2" max="2" width="58.85546875" style="132" customWidth="1"/>
    <col min="3" max="3" width="10" style="133" customWidth="1"/>
    <col min="4" max="4" width="10" style="131" customWidth="1"/>
    <col min="5" max="6" width="15.28515625" style="134" customWidth="1"/>
    <col min="7" max="8" width="15.28515625" style="135" customWidth="1"/>
    <col min="9" max="9" width="16.7109375" style="136" customWidth="1"/>
    <col min="10" max="10" width="13.42578125" style="135" customWidth="1"/>
    <col min="11" max="11" width="28.28515625" style="137" customWidth="1"/>
    <col min="12" max="12" width="20.42578125" style="138" customWidth="1"/>
    <col min="13" max="13" width="14.5703125" style="139" customWidth="1"/>
    <col min="14" max="14" width="3.140625" style="140" customWidth="1"/>
    <col min="15" max="15" width="9.7109375" style="141" customWidth="1"/>
    <col min="16" max="16" width="3.42578125" style="140" customWidth="1"/>
    <col min="17" max="17" width="12.28515625" style="140" customWidth="1"/>
    <col min="18" max="18" width="3.140625" style="140" customWidth="1"/>
    <col min="19" max="19" width="9.7109375" style="141" customWidth="1"/>
    <col min="20" max="20" width="3.42578125" style="140" customWidth="1"/>
    <col min="21" max="21" width="12.28515625" style="140" customWidth="1"/>
    <col min="22" max="22" width="3.140625" style="140" customWidth="1"/>
    <col min="23" max="23" width="9.7109375" style="141" customWidth="1"/>
    <col min="24" max="24" width="3.42578125" style="140" customWidth="1"/>
    <col min="25" max="25" width="12.28515625" style="140" customWidth="1"/>
    <col min="26" max="26" width="3.140625" style="140" customWidth="1"/>
    <col min="27" max="27" width="9.7109375" style="141" customWidth="1"/>
    <col min="28" max="28" width="3.42578125" style="140" customWidth="1"/>
    <col min="29" max="29" width="12.28515625" style="140" customWidth="1"/>
    <col min="30" max="30" width="3.140625" style="140" customWidth="1"/>
    <col min="31" max="31" width="9.7109375" style="141" customWidth="1"/>
    <col min="32" max="32" width="3.42578125" style="140" customWidth="1"/>
    <col min="33" max="33" width="12.28515625" style="140" customWidth="1"/>
    <col min="34" max="34" width="3.140625" style="140" customWidth="1"/>
    <col min="35" max="35" width="9.7109375" style="141" customWidth="1"/>
    <col min="36" max="36" width="3.42578125" style="140" customWidth="1"/>
    <col min="37" max="37" width="12.28515625" style="140" customWidth="1"/>
    <col min="38" max="38" width="3.140625" style="140" customWidth="1"/>
    <col min="39" max="39" width="9.7109375" style="141" customWidth="1"/>
    <col min="40" max="40" width="3.42578125" style="140" customWidth="1"/>
    <col min="41" max="41" width="12.28515625" style="140" customWidth="1"/>
    <col min="42" max="42" width="3.140625" style="140" customWidth="1"/>
    <col min="43" max="43" width="9.7109375" style="141" customWidth="1"/>
    <col min="44" max="44" width="3.42578125" style="140" customWidth="1"/>
    <col min="45" max="45" width="12.28515625" style="140" customWidth="1"/>
    <col min="46" max="46" width="16.28515625" style="142" customWidth="1"/>
    <col min="47" max="47" width="9.140625" style="139"/>
    <col min="48" max="48" width="24.140625" style="139" customWidth="1"/>
    <col min="49" max="49" width="21.140625" style="139" customWidth="1"/>
    <col min="50" max="58" width="9.140625" style="139"/>
    <col min="59" max="16384" width="9.140625" style="134"/>
  </cols>
  <sheetData>
    <row r="1" spans="1:75" s="126" customFormat="1" ht="24.75" customHeight="1">
      <c r="A1" s="143"/>
      <c r="C1" s="143"/>
      <c r="D1" s="143"/>
      <c r="G1" s="144"/>
      <c r="H1" s="144"/>
      <c r="I1" s="144"/>
      <c r="J1" s="144"/>
      <c r="K1" s="174"/>
      <c r="L1" s="175"/>
      <c r="M1" s="176"/>
      <c r="N1" s="177"/>
      <c r="O1" s="178"/>
      <c r="P1" s="177"/>
      <c r="Q1" s="177"/>
      <c r="R1" s="177"/>
      <c r="S1" s="178"/>
      <c r="T1" s="177"/>
      <c r="U1" s="177"/>
      <c r="V1" s="177"/>
      <c r="W1" s="178"/>
      <c r="X1" s="177"/>
      <c r="Y1" s="177"/>
      <c r="Z1" s="177"/>
      <c r="AA1" s="178"/>
      <c r="AB1" s="177"/>
      <c r="AC1" s="177"/>
      <c r="AD1" s="177"/>
      <c r="AE1" s="178"/>
      <c r="AF1" s="177"/>
      <c r="AG1" s="177"/>
      <c r="AH1" s="177"/>
      <c r="AI1" s="178"/>
      <c r="AJ1" s="177"/>
      <c r="AK1" s="177"/>
      <c r="AL1" s="177"/>
      <c r="AM1" s="178"/>
      <c r="AN1" s="177"/>
      <c r="AO1" s="177"/>
      <c r="AP1" s="177"/>
      <c r="AQ1" s="178"/>
      <c r="AR1" s="177"/>
      <c r="AS1" s="177"/>
      <c r="AT1" s="177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</row>
    <row r="2" spans="1:75" s="126" customFormat="1" ht="24.75" customHeight="1">
      <c r="A2" s="1022" t="s">
        <v>912</v>
      </c>
      <c r="B2" s="1023"/>
      <c r="C2" s="146" t="s">
        <v>913</v>
      </c>
      <c r="D2" s="147"/>
      <c r="E2" s="148"/>
      <c r="F2" s="148"/>
      <c r="G2" s="149"/>
      <c r="H2" s="149"/>
      <c r="I2" s="149"/>
      <c r="J2" s="147"/>
      <c r="K2" s="179"/>
      <c r="L2" s="179"/>
      <c r="M2" s="180"/>
      <c r="N2" s="179"/>
      <c r="O2" s="181"/>
      <c r="P2" s="179"/>
      <c r="Q2" s="201"/>
      <c r="R2" s="179"/>
      <c r="S2" s="181"/>
      <c r="T2" s="179"/>
      <c r="U2" s="201"/>
      <c r="V2" s="179"/>
      <c r="W2" s="181"/>
      <c r="X2" s="179"/>
      <c r="Y2" s="201"/>
      <c r="Z2" s="179"/>
      <c r="AA2" s="181"/>
      <c r="AB2" s="179"/>
      <c r="AC2" s="201"/>
      <c r="AD2" s="179"/>
      <c r="AE2" s="181"/>
      <c r="AF2" s="179"/>
      <c r="AG2" s="201"/>
      <c r="AH2" s="179"/>
      <c r="AI2" s="181"/>
      <c r="AJ2" s="179"/>
      <c r="AK2" s="201"/>
      <c r="AL2" s="179"/>
      <c r="AM2" s="181"/>
      <c r="AN2" s="179"/>
      <c r="AO2" s="201"/>
      <c r="AP2" s="179"/>
      <c r="AQ2" s="181"/>
      <c r="AR2" s="179"/>
      <c r="AS2" s="201"/>
      <c r="AT2" s="179"/>
      <c r="AU2" s="180"/>
      <c r="AV2" s="180"/>
      <c r="AW2" s="180"/>
      <c r="AX2" s="180"/>
      <c r="AY2" s="149"/>
      <c r="AZ2" s="149"/>
      <c r="BA2" s="149"/>
      <c r="BB2" s="145"/>
      <c r="BC2" s="203"/>
      <c r="BD2" s="149"/>
      <c r="BE2" s="149"/>
      <c r="BF2" s="176"/>
      <c r="BG2" s="176"/>
      <c r="BH2" s="176"/>
      <c r="BI2" s="176"/>
      <c r="BJ2" s="176"/>
      <c r="BK2" s="205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</row>
    <row r="3" spans="1:75" s="126" customFormat="1" ht="26.25" customHeight="1">
      <c r="A3" s="1024" t="s">
        <v>914</v>
      </c>
      <c r="B3" s="1025"/>
      <c r="C3" s="150" t="s">
        <v>915</v>
      </c>
      <c r="D3" s="151"/>
      <c r="E3" s="152"/>
      <c r="F3" s="152"/>
      <c r="G3" s="153"/>
      <c r="H3" s="153"/>
      <c r="I3" s="153"/>
      <c r="J3" s="147"/>
      <c r="K3" s="179"/>
      <c r="L3" s="179"/>
      <c r="M3" s="147"/>
      <c r="N3" s="179"/>
      <c r="O3" s="181"/>
      <c r="P3" s="179"/>
      <c r="Q3" s="179"/>
      <c r="R3" s="179"/>
      <c r="S3" s="181"/>
      <c r="T3" s="179"/>
      <c r="U3" s="179"/>
      <c r="V3" s="179"/>
      <c r="W3" s="181"/>
      <c r="X3" s="179"/>
      <c r="Y3" s="179"/>
      <c r="Z3" s="179"/>
      <c r="AA3" s="181"/>
      <c r="AB3" s="179"/>
      <c r="AC3" s="179"/>
      <c r="AD3" s="179"/>
      <c r="AE3" s="181"/>
      <c r="AF3" s="179"/>
      <c r="AG3" s="179"/>
      <c r="AH3" s="179"/>
      <c r="AI3" s="181"/>
      <c r="AJ3" s="179"/>
      <c r="AK3" s="179"/>
      <c r="AL3" s="179"/>
      <c r="AM3" s="181"/>
      <c r="AN3" s="179"/>
      <c r="AO3" s="179"/>
      <c r="AP3" s="179"/>
      <c r="AQ3" s="181"/>
      <c r="AR3" s="179"/>
      <c r="AS3" s="179"/>
      <c r="AT3" s="179"/>
      <c r="AU3" s="147"/>
      <c r="AV3" s="147"/>
      <c r="AW3" s="147"/>
      <c r="AX3" s="147"/>
      <c r="AY3" s="147"/>
      <c r="AZ3" s="147"/>
      <c r="BA3" s="147"/>
      <c r="BB3" s="147"/>
      <c r="BC3" s="147"/>
      <c r="BD3" s="149"/>
      <c r="BE3" s="149"/>
      <c r="BF3" s="176"/>
      <c r="BG3" s="176"/>
      <c r="BH3" s="176"/>
      <c r="BI3" s="176"/>
      <c r="BJ3" s="176"/>
      <c r="BK3" s="205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</row>
    <row r="4" spans="1:75" s="127" customFormat="1" ht="48.75" customHeight="1">
      <c r="A4" s="1031" t="s">
        <v>460</v>
      </c>
      <c r="B4" s="1020" t="s">
        <v>201</v>
      </c>
      <c r="C4" s="154" t="s">
        <v>916</v>
      </c>
      <c r="D4" s="1020" t="s">
        <v>917</v>
      </c>
      <c r="E4" s="1026" t="s">
        <v>918</v>
      </c>
      <c r="F4" s="1027"/>
      <c r="G4" s="1027"/>
      <c r="H4" s="1028"/>
      <c r="I4" s="1020" t="s">
        <v>919</v>
      </c>
      <c r="J4" s="145"/>
      <c r="K4" s="182"/>
      <c r="L4" s="147"/>
      <c r="M4" s="147"/>
      <c r="N4" s="179"/>
      <c r="O4" s="181"/>
      <c r="P4" s="179"/>
      <c r="Q4" s="179"/>
      <c r="R4" s="179"/>
      <c r="S4" s="181"/>
      <c r="T4" s="179"/>
      <c r="U4" s="179"/>
      <c r="V4" s="179"/>
      <c r="W4" s="181"/>
      <c r="X4" s="179"/>
      <c r="Y4" s="179"/>
      <c r="Z4" s="179"/>
      <c r="AA4" s="181"/>
      <c r="AB4" s="179"/>
      <c r="AC4" s="179"/>
      <c r="AD4" s="179"/>
      <c r="AE4" s="181"/>
      <c r="AF4" s="179"/>
      <c r="AG4" s="179"/>
      <c r="AH4" s="179"/>
      <c r="AI4" s="181"/>
      <c r="AJ4" s="179"/>
      <c r="AK4" s="179"/>
      <c r="AL4" s="179"/>
      <c r="AM4" s="181"/>
      <c r="AN4" s="179"/>
      <c r="AO4" s="179"/>
      <c r="AP4" s="179"/>
      <c r="AQ4" s="181"/>
      <c r="AR4" s="179"/>
      <c r="AS4" s="179"/>
      <c r="AT4" s="179"/>
      <c r="AU4" s="147"/>
      <c r="AV4" s="147"/>
      <c r="AW4" s="147"/>
      <c r="AX4" s="147"/>
      <c r="AY4" s="147"/>
      <c r="AZ4" s="147"/>
      <c r="BA4" s="147"/>
      <c r="BB4" s="147"/>
      <c r="BC4" s="147"/>
      <c r="BD4" s="204"/>
      <c r="BE4" s="204"/>
    </row>
    <row r="5" spans="1:75" s="127" customFormat="1" ht="48.75" customHeight="1">
      <c r="A5" s="1032"/>
      <c r="B5" s="1021"/>
      <c r="C5" s="155" t="s">
        <v>920</v>
      </c>
      <c r="D5" s="1021"/>
      <c r="E5" s="1029" t="s">
        <v>920</v>
      </c>
      <c r="F5" s="1030"/>
      <c r="G5" s="1029" t="s">
        <v>921</v>
      </c>
      <c r="H5" s="1030"/>
      <c r="I5" s="1021"/>
      <c r="J5" s="145"/>
      <c r="K5" s="182"/>
      <c r="L5" s="147"/>
      <c r="M5" s="147"/>
      <c r="N5" s="179"/>
      <c r="O5" s="181"/>
      <c r="P5" s="179"/>
      <c r="Q5" s="179"/>
      <c r="R5" s="179"/>
      <c r="S5" s="181"/>
      <c r="T5" s="179"/>
      <c r="U5" s="179"/>
      <c r="V5" s="179"/>
      <c r="W5" s="181"/>
      <c r="X5" s="179"/>
      <c r="Y5" s="179"/>
      <c r="Z5" s="179"/>
      <c r="AA5" s="181"/>
      <c r="AB5" s="179"/>
      <c r="AC5" s="179"/>
      <c r="AD5" s="179"/>
      <c r="AE5" s="181"/>
      <c r="AF5" s="179"/>
      <c r="AG5" s="179"/>
      <c r="AH5" s="179"/>
      <c r="AI5" s="181"/>
      <c r="AJ5" s="179"/>
      <c r="AK5" s="179"/>
      <c r="AL5" s="179"/>
      <c r="AM5" s="181"/>
      <c r="AN5" s="179"/>
      <c r="AO5" s="179"/>
      <c r="AP5" s="179"/>
      <c r="AQ5" s="181"/>
      <c r="AR5" s="179"/>
      <c r="AS5" s="179"/>
      <c r="AT5" s="179"/>
      <c r="AU5" s="147"/>
      <c r="AV5" s="147"/>
      <c r="AW5" s="147"/>
      <c r="AX5" s="147"/>
      <c r="AY5" s="147"/>
      <c r="AZ5" s="147"/>
      <c r="BA5" s="147"/>
      <c r="BB5" s="147"/>
      <c r="BC5" s="147"/>
      <c r="BD5" s="204"/>
      <c r="BE5" s="204"/>
    </row>
    <row r="6" spans="1:75" s="128" customFormat="1" ht="24.75" customHeight="1">
      <c r="A6" s="156">
        <v>1</v>
      </c>
      <c r="B6" s="157" t="s">
        <v>922</v>
      </c>
      <c r="C6" s="158">
        <v>200</v>
      </c>
      <c r="D6" s="159" t="s">
        <v>923</v>
      </c>
      <c r="E6" s="160">
        <v>62000</v>
      </c>
      <c r="F6" s="160">
        <f>SUM(C6*E6)</f>
        <v>12400000</v>
      </c>
      <c r="G6" s="161">
        <v>56000</v>
      </c>
      <c r="H6" s="162">
        <f>SUM(C6*G6)</f>
        <v>11200000</v>
      </c>
      <c r="I6" s="183">
        <f>SUM(F6-H6)</f>
        <v>1200000</v>
      </c>
      <c r="J6" s="184"/>
      <c r="K6" s="185"/>
      <c r="L6" s="186"/>
      <c r="M6" s="187"/>
      <c r="N6" s="186"/>
      <c r="O6" s="188"/>
      <c r="P6" s="186"/>
      <c r="Q6" s="186"/>
      <c r="R6" s="186"/>
      <c r="S6" s="188"/>
      <c r="T6" s="186"/>
      <c r="U6" s="186"/>
      <c r="V6" s="186"/>
      <c r="W6" s="188"/>
      <c r="X6" s="186"/>
      <c r="Y6" s="186"/>
      <c r="Z6" s="186"/>
      <c r="AA6" s="188"/>
      <c r="AB6" s="186"/>
      <c r="AC6" s="186"/>
      <c r="AD6" s="186"/>
      <c r="AE6" s="188"/>
      <c r="AF6" s="186"/>
      <c r="AG6" s="186"/>
      <c r="AH6" s="186"/>
      <c r="AI6" s="188"/>
      <c r="AJ6" s="186"/>
      <c r="AK6" s="186"/>
      <c r="AL6" s="186"/>
      <c r="AM6" s="188"/>
      <c r="AN6" s="186"/>
      <c r="AO6" s="186"/>
      <c r="AP6" s="186"/>
      <c r="AQ6" s="188"/>
      <c r="AR6" s="186"/>
      <c r="AS6" s="186"/>
      <c r="AT6" s="186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</row>
    <row r="7" spans="1:75" s="128" customFormat="1" ht="24.75" customHeight="1">
      <c r="A7" s="156">
        <v>2</v>
      </c>
      <c r="B7" s="157" t="s">
        <v>924</v>
      </c>
      <c r="C7" s="158">
        <v>1</v>
      </c>
      <c r="D7" s="159" t="s">
        <v>925</v>
      </c>
      <c r="E7" s="160">
        <v>0</v>
      </c>
      <c r="F7" s="160">
        <v>0</v>
      </c>
      <c r="G7" s="161">
        <v>18000</v>
      </c>
      <c r="H7" s="162">
        <f>SUM(C7*G7)</f>
        <v>18000</v>
      </c>
      <c r="I7" s="183">
        <f>SUM(F7-H7)</f>
        <v>-18000</v>
      </c>
      <c r="J7" s="184"/>
      <c r="K7" s="185"/>
      <c r="L7" s="186"/>
      <c r="M7" s="187"/>
      <c r="N7" s="186"/>
      <c r="O7" s="188"/>
      <c r="P7" s="186"/>
      <c r="Q7" s="186"/>
      <c r="R7" s="186"/>
      <c r="S7" s="188"/>
      <c r="T7" s="186"/>
      <c r="U7" s="186"/>
      <c r="V7" s="186"/>
      <c r="W7" s="188"/>
      <c r="X7" s="186"/>
      <c r="Y7" s="186"/>
      <c r="Z7" s="186"/>
      <c r="AA7" s="188"/>
      <c r="AB7" s="186"/>
      <c r="AC7" s="186"/>
      <c r="AD7" s="186"/>
      <c r="AE7" s="188"/>
      <c r="AF7" s="186"/>
      <c r="AG7" s="186"/>
      <c r="AH7" s="186"/>
      <c r="AI7" s="188"/>
      <c r="AJ7" s="186"/>
      <c r="AK7" s="186"/>
      <c r="AL7" s="186"/>
      <c r="AM7" s="188"/>
      <c r="AN7" s="186"/>
      <c r="AO7" s="186"/>
      <c r="AP7" s="186"/>
      <c r="AQ7" s="188"/>
      <c r="AR7" s="186"/>
      <c r="AS7" s="186"/>
      <c r="AT7" s="186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</row>
    <row r="8" spans="1:75" s="128" customFormat="1" ht="24.75" customHeight="1">
      <c r="A8" s="156"/>
      <c r="B8" s="157"/>
      <c r="C8" s="158"/>
      <c r="D8" s="159"/>
      <c r="E8" s="160"/>
      <c r="F8" s="160"/>
      <c r="G8" s="161"/>
      <c r="H8" s="162"/>
      <c r="I8" s="183"/>
      <c r="J8" s="184"/>
      <c r="K8" s="185"/>
      <c r="L8" s="186"/>
      <c r="M8" s="187"/>
      <c r="N8" s="186"/>
      <c r="O8" s="188"/>
      <c r="P8" s="186"/>
      <c r="Q8" s="186"/>
      <c r="R8" s="186"/>
      <c r="S8" s="188"/>
      <c r="T8" s="186"/>
      <c r="U8" s="186"/>
      <c r="V8" s="186"/>
      <c r="W8" s="188"/>
      <c r="X8" s="186"/>
      <c r="Y8" s="186"/>
      <c r="Z8" s="186"/>
      <c r="AA8" s="188"/>
      <c r="AB8" s="186"/>
      <c r="AC8" s="186"/>
      <c r="AD8" s="186"/>
      <c r="AE8" s="188"/>
      <c r="AF8" s="186"/>
      <c r="AG8" s="186"/>
      <c r="AH8" s="186"/>
      <c r="AI8" s="188"/>
      <c r="AJ8" s="186"/>
      <c r="AK8" s="186"/>
      <c r="AL8" s="186"/>
      <c r="AM8" s="188"/>
      <c r="AN8" s="186"/>
      <c r="AO8" s="186"/>
      <c r="AP8" s="186"/>
      <c r="AQ8" s="188"/>
      <c r="AR8" s="186"/>
      <c r="AS8" s="186"/>
      <c r="AT8" s="186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</row>
    <row r="9" spans="1:75" s="128" customFormat="1" ht="24.75" customHeight="1">
      <c r="A9" s="156"/>
      <c r="B9" s="157"/>
      <c r="C9" s="158"/>
      <c r="D9" s="159"/>
      <c r="E9" s="160"/>
      <c r="F9" s="160"/>
      <c r="G9" s="161"/>
      <c r="H9" s="162"/>
      <c r="I9" s="183"/>
      <c r="J9" s="184"/>
      <c r="K9" s="185"/>
      <c r="L9" s="186"/>
      <c r="M9" s="187"/>
      <c r="N9" s="186"/>
      <c r="O9" s="188"/>
      <c r="P9" s="186"/>
      <c r="Q9" s="186"/>
      <c r="R9" s="186"/>
      <c r="S9" s="188"/>
      <c r="T9" s="186"/>
      <c r="U9" s="186"/>
      <c r="V9" s="186"/>
      <c r="W9" s="188"/>
      <c r="X9" s="186"/>
      <c r="Y9" s="186"/>
      <c r="Z9" s="186"/>
      <c r="AA9" s="188"/>
      <c r="AB9" s="186"/>
      <c r="AC9" s="186"/>
      <c r="AD9" s="186"/>
      <c r="AE9" s="188"/>
      <c r="AF9" s="186"/>
      <c r="AG9" s="186"/>
      <c r="AH9" s="186"/>
      <c r="AI9" s="188"/>
      <c r="AJ9" s="186"/>
      <c r="AK9" s="186"/>
      <c r="AL9" s="186"/>
      <c r="AM9" s="188"/>
      <c r="AN9" s="186"/>
      <c r="AO9" s="186"/>
      <c r="AP9" s="186"/>
      <c r="AQ9" s="188"/>
      <c r="AR9" s="186"/>
      <c r="AS9" s="186"/>
      <c r="AT9" s="186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</row>
    <row r="10" spans="1:75" s="128" customFormat="1" ht="24.75" customHeight="1">
      <c r="A10" s="156"/>
      <c r="B10" s="157"/>
      <c r="C10" s="158"/>
      <c r="D10" s="159"/>
      <c r="E10" s="163"/>
      <c r="F10" s="160"/>
      <c r="G10" s="161"/>
      <c r="H10" s="162"/>
      <c r="I10" s="183"/>
      <c r="J10" s="184"/>
      <c r="K10" s="185"/>
      <c r="L10" s="186"/>
      <c r="M10" s="187"/>
      <c r="N10" s="186"/>
      <c r="O10" s="188"/>
      <c r="P10" s="186"/>
      <c r="Q10" s="186"/>
      <c r="R10" s="186"/>
      <c r="S10" s="188"/>
      <c r="T10" s="186"/>
      <c r="U10" s="186"/>
      <c r="V10" s="186"/>
      <c r="W10" s="188"/>
      <c r="X10" s="186"/>
      <c r="Y10" s="186"/>
      <c r="Z10" s="186"/>
      <c r="AA10" s="188"/>
      <c r="AB10" s="186"/>
      <c r="AC10" s="186"/>
      <c r="AD10" s="186"/>
      <c r="AE10" s="188"/>
      <c r="AF10" s="186"/>
      <c r="AG10" s="186"/>
      <c r="AH10" s="186"/>
      <c r="AI10" s="188"/>
      <c r="AJ10" s="186"/>
      <c r="AK10" s="186"/>
      <c r="AL10" s="186"/>
      <c r="AM10" s="188"/>
      <c r="AN10" s="186"/>
      <c r="AO10" s="186"/>
      <c r="AP10" s="186"/>
      <c r="AQ10" s="188"/>
      <c r="AR10" s="186"/>
      <c r="AS10" s="186"/>
      <c r="AT10" s="186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</row>
    <row r="11" spans="1:75" s="128" customFormat="1" ht="24.75" customHeight="1">
      <c r="A11" s="156"/>
      <c r="B11" s="157"/>
      <c r="C11" s="158"/>
      <c r="D11" s="159"/>
      <c r="E11" s="160"/>
      <c r="F11" s="160"/>
      <c r="G11" s="161"/>
      <c r="H11" s="162"/>
      <c r="I11" s="183"/>
      <c r="J11" s="184"/>
      <c r="K11" s="185"/>
      <c r="L11" s="186"/>
      <c r="M11" s="187"/>
      <c r="N11" s="186"/>
      <c r="O11" s="188"/>
      <c r="P11" s="186"/>
      <c r="Q11" s="186"/>
      <c r="R11" s="186"/>
      <c r="S11" s="188"/>
      <c r="T11" s="186"/>
      <c r="U11" s="186"/>
      <c r="V11" s="186"/>
      <c r="W11" s="188"/>
      <c r="X11" s="186"/>
      <c r="Y11" s="186"/>
      <c r="Z11" s="186"/>
      <c r="AA11" s="188"/>
      <c r="AB11" s="186"/>
      <c r="AC11" s="186"/>
      <c r="AD11" s="186"/>
      <c r="AE11" s="188"/>
      <c r="AF11" s="186"/>
      <c r="AG11" s="186"/>
      <c r="AH11" s="186"/>
      <c r="AI11" s="188"/>
      <c r="AJ11" s="186"/>
      <c r="AK11" s="186"/>
      <c r="AL11" s="186"/>
      <c r="AM11" s="188"/>
      <c r="AN11" s="186"/>
      <c r="AO11" s="186"/>
      <c r="AP11" s="186"/>
      <c r="AQ11" s="188"/>
      <c r="AR11" s="186"/>
      <c r="AS11" s="186"/>
      <c r="AT11" s="186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</row>
    <row r="12" spans="1:75" s="128" customFormat="1" ht="24.75" customHeight="1">
      <c r="A12" s="156"/>
      <c r="B12" s="157"/>
      <c r="C12" s="158"/>
      <c r="D12" s="159"/>
      <c r="E12" s="160"/>
      <c r="F12" s="160"/>
      <c r="G12" s="161"/>
      <c r="H12" s="162"/>
      <c r="I12" s="183"/>
      <c r="J12" s="184"/>
      <c r="K12" s="185"/>
      <c r="L12" s="186"/>
      <c r="M12" s="187"/>
      <c r="N12" s="186"/>
      <c r="O12" s="188"/>
      <c r="P12" s="186"/>
      <c r="Q12" s="186"/>
      <c r="R12" s="186"/>
      <c r="S12" s="188"/>
      <c r="T12" s="186"/>
      <c r="U12" s="186"/>
      <c r="V12" s="186"/>
      <c r="W12" s="188"/>
      <c r="X12" s="186"/>
      <c r="Y12" s="186"/>
      <c r="Z12" s="186"/>
      <c r="AA12" s="188"/>
      <c r="AB12" s="186"/>
      <c r="AC12" s="186"/>
      <c r="AD12" s="186"/>
      <c r="AE12" s="188"/>
      <c r="AF12" s="186"/>
      <c r="AG12" s="186"/>
      <c r="AH12" s="186"/>
      <c r="AI12" s="188"/>
      <c r="AJ12" s="186"/>
      <c r="AK12" s="186"/>
      <c r="AL12" s="186"/>
      <c r="AM12" s="188"/>
      <c r="AN12" s="186"/>
      <c r="AO12" s="186"/>
      <c r="AP12" s="186"/>
      <c r="AQ12" s="188"/>
      <c r="AR12" s="186"/>
      <c r="AS12" s="186"/>
      <c r="AT12" s="186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</row>
    <row r="13" spans="1:75" s="128" customFormat="1" ht="24.75" customHeight="1">
      <c r="A13" s="156"/>
      <c r="B13" s="157"/>
      <c r="C13" s="158"/>
      <c r="D13" s="159"/>
      <c r="E13" s="160"/>
      <c r="F13" s="160"/>
      <c r="G13" s="161"/>
      <c r="H13" s="162"/>
      <c r="I13" s="183"/>
      <c r="J13" s="184"/>
      <c r="K13" s="185"/>
      <c r="L13" s="186"/>
      <c r="M13" s="187"/>
      <c r="N13" s="186"/>
      <c r="O13" s="188"/>
      <c r="P13" s="186"/>
      <c r="Q13" s="186"/>
      <c r="R13" s="186"/>
      <c r="S13" s="188"/>
      <c r="T13" s="186"/>
      <c r="U13" s="186"/>
      <c r="V13" s="186"/>
      <c r="W13" s="188"/>
      <c r="X13" s="186"/>
      <c r="Y13" s="186"/>
      <c r="Z13" s="186"/>
      <c r="AA13" s="188"/>
      <c r="AB13" s="186"/>
      <c r="AC13" s="186"/>
      <c r="AD13" s="186"/>
      <c r="AE13" s="188"/>
      <c r="AF13" s="186"/>
      <c r="AG13" s="186"/>
      <c r="AH13" s="186"/>
      <c r="AI13" s="188"/>
      <c r="AJ13" s="186"/>
      <c r="AK13" s="186"/>
      <c r="AL13" s="186"/>
      <c r="AM13" s="188"/>
      <c r="AN13" s="186"/>
      <c r="AO13" s="186"/>
      <c r="AP13" s="186"/>
      <c r="AQ13" s="188"/>
      <c r="AR13" s="186"/>
      <c r="AS13" s="186"/>
      <c r="AT13" s="186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</row>
    <row r="14" spans="1:75" s="128" customFormat="1" ht="24.75" customHeight="1">
      <c r="A14" s="156"/>
      <c r="B14" s="157"/>
      <c r="C14" s="158"/>
      <c r="D14" s="159"/>
      <c r="E14" s="160"/>
      <c r="F14" s="160"/>
      <c r="G14" s="161"/>
      <c r="H14" s="162"/>
      <c r="I14" s="183"/>
      <c r="J14" s="184"/>
      <c r="K14" s="185"/>
      <c r="L14" s="186"/>
      <c r="M14" s="187"/>
      <c r="N14" s="186"/>
      <c r="O14" s="188"/>
      <c r="P14" s="186"/>
      <c r="Q14" s="186"/>
      <c r="R14" s="186"/>
      <c r="S14" s="188"/>
      <c r="T14" s="186"/>
      <c r="U14" s="186"/>
      <c r="V14" s="186"/>
      <c r="W14" s="188"/>
      <c r="X14" s="186"/>
      <c r="Y14" s="186"/>
      <c r="Z14" s="186"/>
      <c r="AA14" s="188"/>
      <c r="AB14" s="186"/>
      <c r="AC14" s="186"/>
      <c r="AD14" s="186"/>
      <c r="AE14" s="188"/>
      <c r="AF14" s="186"/>
      <c r="AG14" s="186"/>
      <c r="AH14" s="186"/>
      <c r="AI14" s="188"/>
      <c r="AJ14" s="186"/>
      <c r="AK14" s="186"/>
      <c r="AL14" s="186"/>
      <c r="AM14" s="188"/>
      <c r="AN14" s="186"/>
      <c r="AO14" s="186"/>
      <c r="AP14" s="186"/>
      <c r="AQ14" s="188"/>
      <c r="AR14" s="186"/>
      <c r="AS14" s="186"/>
      <c r="AT14" s="186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</row>
    <row r="15" spans="1:75" s="128" customFormat="1" ht="24.75" customHeight="1">
      <c r="A15" s="156"/>
      <c r="B15" s="157"/>
      <c r="C15" s="158"/>
      <c r="D15" s="159"/>
      <c r="E15" s="160"/>
      <c r="F15" s="160"/>
      <c r="G15" s="161"/>
      <c r="H15" s="162"/>
      <c r="I15" s="183"/>
      <c r="J15" s="184"/>
      <c r="K15" s="185"/>
      <c r="L15" s="186"/>
      <c r="M15" s="187"/>
      <c r="N15" s="186"/>
      <c r="O15" s="188"/>
      <c r="P15" s="186"/>
      <c r="Q15" s="186"/>
      <c r="R15" s="186"/>
      <c r="S15" s="188"/>
      <c r="T15" s="186"/>
      <c r="U15" s="186"/>
      <c r="V15" s="186"/>
      <c r="W15" s="188"/>
      <c r="X15" s="186"/>
      <c r="Y15" s="186"/>
      <c r="Z15" s="186"/>
      <c r="AA15" s="188"/>
      <c r="AB15" s="186"/>
      <c r="AC15" s="186"/>
      <c r="AD15" s="186"/>
      <c r="AE15" s="188"/>
      <c r="AF15" s="186"/>
      <c r="AG15" s="186"/>
      <c r="AH15" s="186"/>
      <c r="AI15" s="188"/>
      <c r="AJ15" s="186"/>
      <c r="AK15" s="186"/>
      <c r="AL15" s="186"/>
      <c r="AM15" s="188"/>
      <c r="AN15" s="186"/>
      <c r="AO15" s="186"/>
      <c r="AP15" s="186"/>
      <c r="AQ15" s="188"/>
      <c r="AR15" s="186"/>
      <c r="AS15" s="186"/>
      <c r="AT15" s="186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</row>
    <row r="16" spans="1:75" s="128" customFormat="1" ht="24.75" customHeight="1">
      <c r="A16" s="156"/>
      <c r="B16" s="157"/>
      <c r="C16" s="164"/>
      <c r="D16" s="159"/>
      <c r="E16" s="160"/>
      <c r="F16" s="160"/>
      <c r="G16" s="161"/>
      <c r="H16" s="162"/>
      <c r="I16" s="183"/>
      <c r="J16" s="184"/>
      <c r="K16" s="185"/>
      <c r="L16" s="186"/>
      <c r="M16" s="187"/>
      <c r="N16" s="186"/>
      <c r="O16" s="188"/>
      <c r="P16" s="186"/>
      <c r="Q16" s="186"/>
      <c r="R16" s="186"/>
      <c r="S16" s="188"/>
      <c r="T16" s="186"/>
      <c r="U16" s="186"/>
      <c r="V16" s="186"/>
      <c r="W16" s="188"/>
      <c r="X16" s="186"/>
      <c r="Y16" s="186"/>
      <c r="Z16" s="186"/>
      <c r="AA16" s="188"/>
      <c r="AB16" s="186"/>
      <c r="AC16" s="186"/>
      <c r="AD16" s="186"/>
      <c r="AE16" s="188"/>
      <c r="AF16" s="186"/>
      <c r="AG16" s="186"/>
      <c r="AH16" s="186"/>
      <c r="AI16" s="188"/>
      <c r="AJ16" s="186"/>
      <c r="AK16" s="186"/>
      <c r="AL16" s="186"/>
      <c r="AM16" s="188"/>
      <c r="AN16" s="186"/>
      <c r="AO16" s="186"/>
      <c r="AP16" s="186"/>
      <c r="AQ16" s="188"/>
      <c r="AR16" s="186"/>
      <c r="AS16" s="186"/>
      <c r="AT16" s="186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</row>
    <row r="17" spans="1:58" s="128" customFormat="1" ht="24.75" customHeight="1">
      <c r="A17" s="156"/>
      <c r="B17" s="157"/>
      <c r="C17" s="164"/>
      <c r="D17" s="159"/>
      <c r="E17" s="160"/>
      <c r="F17" s="160"/>
      <c r="G17" s="161"/>
      <c r="H17" s="162"/>
      <c r="I17" s="183"/>
      <c r="J17" s="184"/>
      <c r="K17" s="185"/>
      <c r="L17" s="186"/>
      <c r="M17" s="187"/>
      <c r="N17" s="186"/>
      <c r="O17" s="188"/>
      <c r="P17" s="186"/>
      <c r="Q17" s="186"/>
      <c r="R17" s="186"/>
      <c r="S17" s="188"/>
      <c r="T17" s="186"/>
      <c r="U17" s="186"/>
      <c r="V17" s="186"/>
      <c r="W17" s="188"/>
      <c r="X17" s="186"/>
      <c r="Y17" s="186"/>
      <c r="Z17" s="186"/>
      <c r="AA17" s="188"/>
      <c r="AB17" s="186"/>
      <c r="AC17" s="186"/>
      <c r="AD17" s="186"/>
      <c r="AE17" s="188"/>
      <c r="AF17" s="186"/>
      <c r="AG17" s="186"/>
      <c r="AH17" s="186"/>
      <c r="AI17" s="188"/>
      <c r="AJ17" s="186"/>
      <c r="AK17" s="186"/>
      <c r="AL17" s="186"/>
      <c r="AM17" s="188"/>
      <c r="AN17" s="186"/>
      <c r="AO17" s="186"/>
      <c r="AP17" s="186"/>
      <c r="AQ17" s="188"/>
      <c r="AR17" s="186"/>
      <c r="AS17" s="186"/>
      <c r="AT17" s="186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</row>
    <row r="18" spans="1:58" s="128" customFormat="1" ht="24.75" customHeight="1">
      <c r="A18" s="156"/>
      <c r="B18" s="157"/>
      <c r="C18" s="158"/>
      <c r="D18" s="159"/>
      <c r="E18" s="160"/>
      <c r="F18" s="160"/>
      <c r="G18" s="161"/>
      <c r="H18" s="162"/>
      <c r="I18" s="183"/>
      <c r="J18" s="184"/>
      <c r="K18" s="185"/>
      <c r="L18" s="186"/>
      <c r="M18" s="187"/>
      <c r="N18" s="186"/>
      <c r="O18" s="188"/>
      <c r="P18" s="186"/>
      <c r="Q18" s="186"/>
      <c r="R18" s="186"/>
      <c r="S18" s="188"/>
      <c r="T18" s="186"/>
      <c r="U18" s="186"/>
      <c r="V18" s="186"/>
      <c r="W18" s="188"/>
      <c r="X18" s="186"/>
      <c r="Y18" s="186"/>
      <c r="Z18" s="186"/>
      <c r="AA18" s="188"/>
      <c r="AB18" s="186"/>
      <c r="AC18" s="186"/>
      <c r="AD18" s="186"/>
      <c r="AE18" s="188"/>
      <c r="AF18" s="186"/>
      <c r="AG18" s="186"/>
      <c r="AH18" s="186"/>
      <c r="AI18" s="188"/>
      <c r="AJ18" s="186"/>
      <c r="AK18" s="186"/>
      <c r="AL18" s="186"/>
      <c r="AM18" s="188"/>
      <c r="AN18" s="186"/>
      <c r="AO18" s="186"/>
      <c r="AP18" s="186"/>
      <c r="AQ18" s="188"/>
      <c r="AR18" s="186"/>
      <c r="AS18" s="186"/>
      <c r="AT18" s="186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</row>
    <row r="19" spans="1:58" s="129" customFormat="1" ht="39" customHeight="1">
      <c r="A19" s="165"/>
      <c r="B19" s="165" t="s">
        <v>926</v>
      </c>
      <c r="C19" s="166"/>
      <c r="D19" s="167"/>
      <c r="E19" s="168"/>
      <c r="F19" s="168">
        <f>SUM(F6:F18)</f>
        <v>12400000</v>
      </c>
      <c r="G19" s="169"/>
      <c r="H19" s="168">
        <f>SUM(H6:H18)</f>
        <v>11218000</v>
      </c>
      <c r="I19" s="168">
        <f>SUM(I6:I18)</f>
        <v>1182000</v>
      </c>
      <c r="J19" s="189"/>
      <c r="K19" s="190"/>
      <c r="L19" s="191"/>
      <c r="M19" s="192"/>
      <c r="N19" s="191"/>
      <c r="O19" s="193"/>
      <c r="P19" s="191"/>
      <c r="Q19" s="191"/>
      <c r="R19" s="191"/>
      <c r="S19" s="193"/>
      <c r="T19" s="191"/>
      <c r="U19" s="191"/>
      <c r="V19" s="191"/>
      <c r="W19" s="193"/>
      <c r="X19" s="191"/>
      <c r="Y19" s="191"/>
      <c r="Z19" s="191"/>
      <c r="AA19" s="193"/>
      <c r="AB19" s="191"/>
      <c r="AC19" s="191"/>
      <c r="AD19" s="191"/>
      <c r="AE19" s="193"/>
      <c r="AF19" s="191"/>
      <c r="AG19" s="191"/>
      <c r="AH19" s="191"/>
      <c r="AI19" s="193"/>
      <c r="AJ19" s="191"/>
      <c r="AK19" s="191"/>
      <c r="AL19" s="191"/>
      <c r="AM19" s="193"/>
      <c r="AN19" s="191"/>
      <c r="AO19" s="191"/>
      <c r="AP19" s="191"/>
      <c r="AQ19" s="193"/>
      <c r="AR19" s="191"/>
      <c r="AS19" s="191"/>
      <c r="AT19" s="191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</row>
    <row r="20" spans="1:58" s="126" customFormat="1" ht="24.75" customHeight="1">
      <c r="A20" s="143"/>
      <c r="C20" s="143"/>
      <c r="D20" s="143"/>
      <c r="G20" s="170"/>
      <c r="H20" s="170"/>
      <c r="I20" s="194">
        <f>SUM(F19-H19)</f>
        <v>1182000</v>
      </c>
      <c r="J20" s="144"/>
      <c r="K20" s="174"/>
      <c r="L20" s="175"/>
      <c r="M20" s="176"/>
      <c r="N20" s="177"/>
      <c r="O20" s="178"/>
      <c r="P20" s="177"/>
      <c r="Q20" s="177"/>
      <c r="R20" s="177"/>
      <c r="S20" s="178"/>
      <c r="T20" s="177"/>
      <c r="U20" s="177"/>
      <c r="V20" s="177"/>
      <c r="W20" s="178"/>
      <c r="X20" s="177"/>
      <c r="Y20" s="177"/>
      <c r="Z20" s="177"/>
      <c r="AA20" s="178"/>
      <c r="AB20" s="177"/>
      <c r="AC20" s="177"/>
      <c r="AD20" s="177"/>
      <c r="AE20" s="178"/>
      <c r="AF20" s="177"/>
      <c r="AG20" s="177"/>
      <c r="AH20" s="177"/>
      <c r="AI20" s="178"/>
      <c r="AJ20" s="177"/>
      <c r="AK20" s="177"/>
      <c r="AL20" s="177"/>
      <c r="AM20" s="178"/>
      <c r="AN20" s="177"/>
      <c r="AO20" s="177"/>
      <c r="AP20" s="177"/>
      <c r="AQ20" s="178"/>
      <c r="AR20" s="177"/>
      <c r="AS20" s="177"/>
      <c r="AT20" s="177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</row>
    <row r="21" spans="1:58" s="126" customFormat="1" ht="24.75" customHeight="1">
      <c r="A21" s="143"/>
      <c r="C21" s="143"/>
      <c r="D21" s="143"/>
      <c r="G21" s="144"/>
      <c r="H21" s="144"/>
      <c r="I21" s="195"/>
      <c r="J21" s="144"/>
      <c r="K21" s="174"/>
      <c r="L21" s="175"/>
      <c r="M21" s="176"/>
      <c r="N21" s="177"/>
      <c r="O21" s="178"/>
      <c r="P21" s="177"/>
      <c r="Q21" s="177"/>
      <c r="R21" s="177"/>
      <c r="S21" s="178"/>
      <c r="T21" s="177"/>
      <c r="U21" s="177"/>
      <c r="V21" s="177"/>
      <c r="W21" s="178"/>
      <c r="X21" s="177"/>
      <c r="Y21" s="177"/>
      <c r="Z21" s="177"/>
      <c r="AA21" s="178"/>
      <c r="AB21" s="177"/>
      <c r="AC21" s="177"/>
      <c r="AD21" s="177"/>
      <c r="AE21" s="178"/>
      <c r="AF21" s="177"/>
      <c r="AG21" s="177"/>
      <c r="AH21" s="177"/>
      <c r="AI21" s="178"/>
      <c r="AJ21" s="177"/>
      <c r="AK21" s="177"/>
      <c r="AL21" s="177"/>
      <c r="AM21" s="178"/>
      <c r="AN21" s="177"/>
      <c r="AO21" s="177"/>
      <c r="AP21" s="177"/>
      <c r="AQ21" s="178"/>
      <c r="AR21" s="177"/>
      <c r="AS21" s="177"/>
      <c r="AT21" s="177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</row>
    <row r="22" spans="1:58" s="130" customFormat="1">
      <c r="A22" s="171"/>
      <c r="B22" s="172"/>
      <c r="C22" s="127"/>
      <c r="D22" s="171"/>
      <c r="G22" s="173"/>
      <c r="H22" s="173"/>
      <c r="I22" s="196"/>
      <c r="J22" s="173"/>
      <c r="K22" s="197"/>
      <c r="L22" s="175"/>
      <c r="M22" s="198"/>
      <c r="N22" s="199"/>
      <c r="O22" s="200"/>
      <c r="P22" s="199"/>
      <c r="Q22" s="199"/>
      <c r="R22" s="199"/>
      <c r="S22" s="200"/>
      <c r="T22" s="199"/>
      <c r="U22" s="199"/>
      <c r="V22" s="199"/>
      <c r="W22" s="200"/>
      <c r="X22" s="199"/>
      <c r="Y22" s="199"/>
      <c r="Z22" s="199"/>
      <c r="AA22" s="200"/>
      <c r="AB22" s="199"/>
      <c r="AC22" s="199"/>
      <c r="AD22" s="199"/>
      <c r="AE22" s="200"/>
      <c r="AF22" s="199"/>
      <c r="AG22" s="199"/>
      <c r="AH22" s="199"/>
      <c r="AI22" s="200"/>
      <c r="AJ22" s="199"/>
      <c r="AK22" s="199"/>
      <c r="AL22" s="199"/>
      <c r="AM22" s="200"/>
      <c r="AN22" s="199"/>
      <c r="AO22" s="199"/>
      <c r="AP22" s="199"/>
      <c r="AQ22" s="200"/>
      <c r="AR22" s="199"/>
      <c r="AS22" s="199"/>
      <c r="AT22" s="202"/>
      <c r="AU22" s="198"/>
      <c r="AV22" s="198"/>
      <c r="AW22" s="198"/>
      <c r="AX22" s="198"/>
      <c r="AY22" s="198"/>
      <c r="AZ22" s="198"/>
      <c r="BA22" s="198"/>
      <c r="BB22" s="198"/>
      <c r="BC22" s="198"/>
      <c r="BD22" s="198"/>
      <c r="BE22" s="198"/>
      <c r="BF22" s="198"/>
    </row>
    <row r="23" spans="1:58" s="130" customFormat="1">
      <c r="A23" s="171"/>
      <c r="B23" s="172"/>
      <c r="C23" s="127"/>
      <c r="D23" s="171"/>
      <c r="G23" s="173"/>
      <c r="H23" s="173"/>
      <c r="I23" s="196"/>
      <c r="J23" s="173"/>
      <c r="K23" s="197"/>
      <c r="L23" s="175"/>
      <c r="M23" s="198"/>
      <c r="N23" s="199"/>
      <c r="O23" s="200"/>
      <c r="P23" s="199"/>
      <c r="Q23" s="199"/>
      <c r="R23" s="199"/>
      <c r="S23" s="200"/>
      <c r="T23" s="199"/>
      <c r="U23" s="199"/>
      <c r="V23" s="199"/>
      <c r="W23" s="200"/>
      <c r="X23" s="199"/>
      <c r="Y23" s="199"/>
      <c r="Z23" s="199"/>
      <c r="AA23" s="200"/>
      <c r="AB23" s="199"/>
      <c r="AC23" s="199"/>
      <c r="AD23" s="199"/>
      <c r="AE23" s="200"/>
      <c r="AF23" s="199"/>
      <c r="AG23" s="199"/>
      <c r="AH23" s="199"/>
      <c r="AI23" s="200"/>
      <c r="AJ23" s="199"/>
      <c r="AK23" s="199"/>
      <c r="AL23" s="199"/>
      <c r="AM23" s="200"/>
      <c r="AN23" s="199"/>
      <c r="AO23" s="199"/>
      <c r="AP23" s="199"/>
      <c r="AQ23" s="200"/>
      <c r="AR23" s="199"/>
      <c r="AS23" s="199"/>
      <c r="AT23" s="202"/>
      <c r="AU23" s="198"/>
      <c r="AV23" s="198"/>
      <c r="AW23" s="198"/>
      <c r="AX23" s="198"/>
      <c r="AY23" s="198"/>
      <c r="AZ23" s="198"/>
      <c r="BA23" s="198"/>
      <c r="BB23" s="198"/>
      <c r="BC23" s="198"/>
      <c r="BD23" s="198"/>
      <c r="BE23" s="198"/>
      <c r="BF23" s="198"/>
    </row>
    <row r="24" spans="1:58" s="130" customFormat="1">
      <c r="A24" s="171"/>
      <c r="B24" s="172"/>
      <c r="C24" s="127"/>
      <c r="D24" s="171"/>
      <c r="G24" s="173"/>
      <c r="H24" s="173"/>
      <c r="I24" s="196"/>
      <c r="J24" s="173"/>
      <c r="K24" s="197"/>
      <c r="L24" s="175"/>
      <c r="M24" s="198"/>
      <c r="N24" s="199"/>
      <c r="O24" s="200"/>
      <c r="P24" s="199"/>
      <c r="Q24" s="199"/>
      <c r="R24" s="199"/>
      <c r="S24" s="200"/>
      <c r="T24" s="199"/>
      <c r="U24" s="199"/>
      <c r="V24" s="199"/>
      <c r="W24" s="200"/>
      <c r="X24" s="199"/>
      <c r="Y24" s="199"/>
      <c r="Z24" s="199"/>
      <c r="AA24" s="200"/>
      <c r="AB24" s="199"/>
      <c r="AC24" s="199"/>
      <c r="AD24" s="199"/>
      <c r="AE24" s="200"/>
      <c r="AF24" s="199"/>
      <c r="AG24" s="199"/>
      <c r="AH24" s="199"/>
      <c r="AI24" s="200"/>
      <c r="AJ24" s="199"/>
      <c r="AK24" s="199"/>
      <c r="AL24" s="199"/>
      <c r="AM24" s="200"/>
      <c r="AN24" s="199"/>
      <c r="AO24" s="199"/>
      <c r="AP24" s="199"/>
      <c r="AQ24" s="200"/>
      <c r="AR24" s="199"/>
      <c r="AS24" s="199"/>
      <c r="AT24" s="202"/>
      <c r="AU24" s="198"/>
      <c r="AV24" s="198"/>
      <c r="AW24" s="198"/>
      <c r="AX24" s="198"/>
      <c r="AY24" s="198"/>
      <c r="AZ24" s="198"/>
      <c r="BA24" s="198"/>
      <c r="BB24" s="198"/>
      <c r="BC24" s="198"/>
      <c r="BD24" s="198"/>
      <c r="BE24" s="198"/>
      <c r="BF24" s="198"/>
    </row>
    <row r="25" spans="1:58" s="130" customFormat="1">
      <c r="A25" s="171"/>
      <c r="B25" s="172"/>
      <c r="C25" s="127"/>
      <c r="D25" s="171"/>
      <c r="G25" s="173"/>
      <c r="H25" s="173"/>
      <c r="I25" s="196"/>
      <c r="J25" s="173"/>
      <c r="K25" s="197"/>
      <c r="L25" s="175"/>
      <c r="M25" s="198"/>
      <c r="N25" s="199"/>
      <c r="O25" s="200"/>
      <c r="P25" s="199"/>
      <c r="Q25" s="199"/>
      <c r="R25" s="199"/>
      <c r="S25" s="200"/>
      <c r="T25" s="199"/>
      <c r="U25" s="199"/>
      <c r="V25" s="199"/>
      <c r="W25" s="200"/>
      <c r="X25" s="199"/>
      <c r="Y25" s="199"/>
      <c r="Z25" s="199"/>
      <c r="AA25" s="200"/>
      <c r="AB25" s="199"/>
      <c r="AC25" s="199"/>
      <c r="AD25" s="199"/>
      <c r="AE25" s="200"/>
      <c r="AF25" s="199"/>
      <c r="AG25" s="199"/>
      <c r="AH25" s="199"/>
      <c r="AI25" s="200"/>
      <c r="AJ25" s="199"/>
      <c r="AK25" s="199"/>
      <c r="AL25" s="199"/>
      <c r="AM25" s="200"/>
      <c r="AN25" s="199"/>
      <c r="AO25" s="199"/>
      <c r="AP25" s="199"/>
      <c r="AQ25" s="200"/>
      <c r="AR25" s="199"/>
      <c r="AS25" s="199"/>
      <c r="AT25" s="202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8"/>
      <c r="BF25" s="198"/>
    </row>
    <row r="26" spans="1:58" s="130" customFormat="1">
      <c r="A26" s="171"/>
      <c r="B26" s="172"/>
      <c r="C26" s="127"/>
      <c r="D26" s="171"/>
      <c r="G26" s="173"/>
      <c r="H26" s="173"/>
      <c r="I26" s="196"/>
      <c r="J26" s="173"/>
      <c r="K26" s="197"/>
      <c r="L26" s="175"/>
      <c r="M26" s="198"/>
      <c r="N26" s="199"/>
      <c r="O26" s="200"/>
      <c r="P26" s="199"/>
      <c r="Q26" s="199"/>
      <c r="R26" s="199"/>
      <c r="S26" s="200"/>
      <c r="T26" s="199"/>
      <c r="U26" s="199"/>
      <c r="V26" s="199"/>
      <c r="W26" s="200"/>
      <c r="X26" s="199"/>
      <c r="Y26" s="199"/>
      <c r="Z26" s="199"/>
      <c r="AA26" s="200"/>
      <c r="AB26" s="199"/>
      <c r="AC26" s="199"/>
      <c r="AD26" s="199"/>
      <c r="AE26" s="200"/>
      <c r="AF26" s="199"/>
      <c r="AG26" s="199"/>
      <c r="AH26" s="199"/>
      <c r="AI26" s="200"/>
      <c r="AJ26" s="199"/>
      <c r="AK26" s="199"/>
      <c r="AL26" s="199"/>
      <c r="AM26" s="200"/>
      <c r="AN26" s="199"/>
      <c r="AO26" s="199"/>
      <c r="AP26" s="199"/>
      <c r="AQ26" s="200"/>
      <c r="AR26" s="199"/>
      <c r="AS26" s="199"/>
      <c r="AT26" s="202"/>
      <c r="AU26" s="198"/>
      <c r="AV26" s="198"/>
      <c r="AW26" s="198"/>
      <c r="AX26" s="198"/>
      <c r="AY26" s="198"/>
      <c r="AZ26" s="198"/>
      <c r="BA26" s="198"/>
      <c r="BB26" s="198"/>
      <c r="BC26" s="198"/>
      <c r="BD26" s="198"/>
      <c r="BE26" s="198"/>
      <c r="BF26" s="198"/>
    </row>
    <row r="27" spans="1:58" s="130" customFormat="1">
      <c r="A27" s="171"/>
      <c r="B27" s="172"/>
      <c r="C27" s="127"/>
      <c r="D27" s="171"/>
      <c r="G27" s="173"/>
      <c r="H27" s="173"/>
      <c r="I27" s="196"/>
      <c r="J27" s="173"/>
      <c r="K27" s="197"/>
      <c r="L27" s="175"/>
      <c r="M27" s="198"/>
      <c r="N27" s="199"/>
      <c r="O27" s="200"/>
      <c r="P27" s="199"/>
      <c r="Q27" s="199"/>
      <c r="R27" s="199"/>
      <c r="S27" s="200"/>
      <c r="T27" s="199"/>
      <c r="U27" s="199"/>
      <c r="V27" s="199"/>
      <c r="W27" s="200"/>
      <c r="X27" s="199"/>
      <c r="Y27" s="199"/>
      <c r="Z27" s="199"/>
      <c r="AA27" s="200"/>
      <c r="AB27" s="199"/>
      <c r="AC27" s="199"/>
      <c r="AD27" s="199"/>
      <c r="AE27" s="200"/>
      <c r="AF27" s="199"/>
      <c r="AG27" s="199"/>
      <c r="AH27" s="199"/>
      <c r="AI27" s="200"/>
      <c r="AJ27" s="199"/>
      <c r="AK27" s="199"/>
      <c r="AL27" s="199"/>
      <c r="AM27" s="200"/>
      <c r="AN27" s="199"/>
      <c r="AO27" s="199"/>
      <c r="AP27" s="199"/>
      <c r="AQ27" s="200"/>
      <c r="AR27" s="199"/>
      <c r="AS27" s="199"/>
      <c r="AT27" s="202"/>
      <c r="AU27" s="198"/>
      <c r="AV27" s="198"/>
      <c r="AW27" s="198"/>
      <c r="AX27" s="198"/>
      <c r="AY27" s="198"/>
      <c r="AZ27" s="198"/>
      <c r="BA27" s="198"/>
      <c r="BB27" s="198"/>
      <c r="BC27" s="198"/>
      <c r="BD27" s="198"/>
      <c r="BE27" s="198"/>
      <c r="BF27" s="198"/>
    </row>
    <row r="28" spans="1:58" s="130" customFormat="1">
      <c r="A28" s="171"/>
      <c r="B28" s="172"/>
      <c r="C28" s="127"/>
      <c r="D28" s="171"/>
      <c r="G28" s="173"/>
      <c r="H28" s="173"/>
      <c r="I28" s="196"/>
      <c r="J28" s="173"/>
      <c r="K28" s="197"/>
      <c r="L28" s="175"/>
      <c r="M28" s="198"/>
      <c r="N28" s="199"/>
      <c r="O28" s="200"/>
      <c r="P28" s="199"/>
      <c r="Q28" s="199"/>
      <c r="R28" s="199"/>
      <c r="S28" s="200"/>
      <c r="T28" s="199"/>
      <c r="U28" s="199"/>
      <c r="V28" s="199"/>
      <c r="W28" s="200"/>
      <c r="X28" s="199"/>
      <c r="Y28" s="199"/>
      <c r="Z28" s="199"/>
      <c r="AA28" s="200"/>
      <c r="AB28" s="199"/>
      <c r="AC28" s="199"/>
      <c r="AD28" s="199"/>
      <c r="AE28" s="200"/>
      <c r="AF28" s="199"/>
      <c r="AG28" s="199"/>
      <c r="AH28" s="199"/>
      <c r="AI28" s="200"/>
      <c r="AJ28" s="199"/>
      <c r="AK28" s="199"/>
      <c r="AL28" s="199"/>
      <c r="AM28" s="200"/>
      <c r="AN28" s="199"/>
      <c r="AO28" s="199"/>
      <c r="AP28" s="199"/>
      <c r="AQ28" s="200"/>
      <c r="AR28" s="199"/>
      <c r="AS28" s="199"/>
      <c r="AT28" s="202"/>
      <c r="AU28" s="198"/>
      <c r="AV28" s="198"/>
      <c r="AW28" s="198"/>
      <c r="AX28" s="198"/>
      <c r="AY28" s="198"/>
      <c r="AZ28" s="198"/>
      <c r="BA28" s="198"/>
      <c r="BB28" s="198"/>
      <c r="BC28" s="198"/>
      <c r="BD28" s="198"/>
      <c r="BE28" s="198"/>
      <c r="BF28" s="198"/>
    </row>
    <row r="29" spans="1:58" s="130" customFormat="1">
      <c r="A29" s="171"/>
      <c r="B29" s="172"/>
      <c r="C29" s="127"/>
      <c r="D29" s="171"/>
      <c r="G29" s="173"/>
      <c r="H29" s="173"/>
      <c r="I29" s="196"/>
      <c r="J29" s="173"/>
      <c r="K29" s="197"/>
      <c r="L29" s="175"/>
      <c r="M29" s="198"/>
      <c r="N29" s="199"/>
      <c r="O29" s="200"/>
      <c r="P29" s="199"/>
      <c r="Q29" s="199"/>
      <c r="R29" s="199"/>
      <c r="S29" s="200"/>
      <c r="T29" s="199"/>
      <c r="U29" s="199"/>
      <c r="V29" s="199"/>
      <c r="W29" s="200"/>
      <c r="X29" s="199"/>
      <c r="Y29" s="199"/>
      <c r="Z29" s="199"/>
      <c r="AA29" s="200"/>
      <c r="AB29" s="199"/>
      <c r="AC29" s="199"/>
      <c r="AD29" s="199"/>
      <c r="AE29" s="200"/>
      <c r="AF29" s="199"/>
      <c r="AG29" s="199"/>
      <c r="AH29" s="199"/>
      <c r="AI29" s="200"/>
      <c r="AJ29" s="199"/>
      <c r="AK29" s="199"/>
      <c r="AL29" s="199"/>
      <c r="AM29" s="200"/>
      <c r="AN29" s="199"/>
      <c r="AO29" s="199"/>
      <c r="AP29" s="199"/>
      <c r="AQ29" s="200"/>
      <c r="AR29" s="199"/>
      <c r="AS29" s="199"/>
      <c r="AT29" s="202"/>
      <c r="AU29" s="198"/>
      <c r="AV29" s="198"/>
      <c r="AW29" s="198"/>
      <c r="AX29" s="198"/>
      <c r="AY29" s="198"/>
      <c r="AZ29" s="198"/>
      <c r="BA29" s="198"/>
      <c r="BB29" s="198"/>
      <c r="BC29" s="198"/>
      <c r="BD29" s="198"/>
      <c r="BE29" s="198"/>
      <c r="BF29" s="198"/>
    </row>
    <row r="30" spans="1:58" s="130" customFormat="1">
      <c r="A30" s="171"/>
      <c r="B30" s="172"/>
      <c r="C30" s="127"/>
      <c r="D30" s="171"/>
      <c r="G30" s="173"/>
      <c r="H30" s="173"/>
      <c r="I30" s="196"/>
      <c r="J30" s="173"/>
      <c r="K30" s="197"/>
      <c r="L30" s="175"/>
      <c r="M30" s="198"/>
      <c r="N30" s="199"/>
      <c r="O30" s="200"/>
      <c r="P30" s="199"/>
      <c r="Q30" s="199"/>
      <c r="R30" s="199"/>
      <c r="S30" s="200"/>
      <c r="T30" s="199"/>
      <c r="U30" s="199"/>
      <c r="V30" s="199"/>
      <c r="W30" s="200"/>
      <c r="X30" s="199"/>
      <c r="Y30" s="199"/>
      <c r="Z30" s="199"/>
      <c r="AA30" s="200"/>
      <c r="AB30" s="199"/>
      <c r="AC30" s="199"/>
      <c r="AD30" s="199"/>
      <c r="AE30" s="200"/>
      <c r="AF30" s="199"/>
      <c r="AG30" s="199"/>
      <c r="AH30" s="199"/>
      <c r="AI30" s="200"/>
      <c r="AJ30" s="199"/>
      <c r="AK30" s="199"/>
      <c r="AL30" s="199"/>
      <c r="AM30" s="200"/>
      <c r="AN30" s="199"/>
      <c r="AO30" s="199"/>
      <c r="AP30" s="199"/>
      <c r="AQ30" s="200"/>
      <c r="AR30" s="199"/>
      <c r="AS30" s="199"/>
      <c r="AT30" s="202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198"/>
      <c r="BF30" s="198"/>
    </row>
    <row r="31" spans="1:58" s="130" customFormat="1">
      <c r="A31" s="171"/>
      <c r="B31" s="172"/>
      <c r="C31" s="127"/>
      <c r="D31" s="171"/>
      <c r="G31" s="173"/>
      <c r="H31" s="173"/>
      <c r="I31" s="196"/>
      <c r="J31" s="173"/>
      <c r="K31" s="197"/>
      <c r="L31" s="175"/>
      <c r="M31" s="198"/>
      <c r="N31" s="199"/>
      <c r="O31" s="200"/>
      <c r="P31" s="199"/>
      <c r="Q31" s="199"/>
      <c r="R31" s="199"/>
      <c r="S31" s="200"/>
      <c r="T31" s="199"/>
      <c r="U31" s="199"/>
      <c r="V31" s="199"/>
      <c r="W31" s="200"/>
      <c r="X31" s="199"/>
      <c r="Y31" s="199"/>
      <c r="Z31" s="199"/>
      <c r="AA31" s="200"/>
      <c r="AB31" s="199"/>
      <c r="AC31" s="199"/>
      <c r="AD31" s="199"/>
      <c r="AE31" s="200"/>
      <c r="AF31" s="199"/>
      <c r="AG31" s="199"/>
      <c r="AH31" s="199"/>
      <c r="AI31" s="200"/>
      <c r="AJ31" s="199"/>
      <c r="AK31" s="199"/>
      <c r="AL31" s="199"/>
      <c r="AM31" s="200"/>
      <c r="AN31" s="199"/>
      <c r="AO31" s="199"/>
      <c r="AP31" s="199"/>
      <c r="AQ31" s="200"/>
      <c r="AR31" s="199"/>
      <c r="AS31" s="199"/>
      <c r="AT31" s="202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</row>
    <row r="32" spans="1:58" s="130" customFormat="1">
      <c r="A32" s="171"/>
      <c r="B32" s="172"/>
      <c r="C32" s="127"/>
      <c r="D32" s="171"/>
      <c r="G32" s="173"/>
      <c r="H32" s="173"/>
      <c r="I32" s="196"/>
      <c r="J32" s="173"/>
      <c r="K32" s="197"/>
      <c r="L32" s="175"/>
      <c r="M32" s="198"/>
      <c r="N32" s="199"/>
      <c r="O32" s="200"/>
      <c r="P32" s="199"/>
      <c r="Q32" s="199"/>
      <c r="R32" s="199"/>
      <c r="S32" s="200"/>
      <c r="T32" s="199"/>
      <c r="U32" s="199"/>
      <c r="V32" s="199"/>
      <c r="W32" s="200"/>
      <c r="X32" s="199"/>
      <c r="Y32" s="199"/>
      <c r="Z32" s="199"/>
      <c r="AA32" s="200"/>
      <c r="AB32" s="199"/>
      <c r="AC32" s="199"/>
      <c r="AD32" s="199"/>
      <c r="AE32" s="200"/>
      <c r="AF32" s="199"/>
      <c r="AG32" s="199"/>
      <c r="AH32" s="199"/>
      <c r="AI32" s="200"/>
      <c r="AJ32" s="199"/>
      <c r="AK32" s="199"/>
      <c r="AL32" s="199"/>
      <c r="AM32" s="200"/>
      <c r="AN32" s="199"/>
      <c r="AO32" s="199"/>
      <c r="AP32" s="199"/>
      <c r="AQ32" s="200"/>
      <c r="AR32" s="199"/>
      <c r="AS32" s="199"/>
      <c r="AT32" s="202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/>
    </row>
    <row r="33" spans="1:58" s="130" customFormat="1">
      <c r="A33" s="171"/>
      <c r="B33" s="172"/>
      <c r="C33" s="127"/>
      <c r="D33" s="171"/>
      <c r="G33" s="173"/>
      <c r="H33" s="173"/>
      <c r="I33" s="196"/>
      <c r="J33" s="173"/>
      <c r="K33" s="197"/>
      <c r="L33" s="175"/>
      <c r="M33" s="198"/>
      <c r="N33" s="199"/>
      <c r="O33" s="200"/>
      <c r="P33" s="199"/>
      <c r="Q33" s="199"/>
      <c r="R33" s="199"/>
      <c r="S33" s="200"/>
      <c r="T33" s="199"/>
      <c r="U33" s="199"/>
      <c r="V33" s="199"/>
      <c r="W33" s="200"/>
      <c r="X33" s="199"/>
      <c r="Y33" s="199"/>
      <c r="Z33" s="199"/>
      <c r="AA33" s="200"/>
      <c r="AB33" s="199"/>
      <c r="AC33" s="199"/>
      <c r="AD33" s="199"/>
      <c r="AE33" s="200"/>
      <c r="AF33" s="199"/>
      <c r="AG33" s="199"/>
      <c r="AH33" s="199"/>
      <c r="AI33" s="200"/>
      <c r="AJ33" s="199"/>
      <c r="AK33" s="199"/>
      <c r="AL33" s="199"/>
      <c r="AM33" s="200"/>
      <c r="AN33" s="199"/>
      <c r="AO33" s="199"/>
      <c r="AP33" s="199"/>
      <c r="AQ33" s="200"/>
      <c r="AR33" s="199"/>
      <c r="AS33" s="199"/>
      <c r="AT33" s="202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198"/>
    </row>
    <row r="34" spans="1:58" s="130" customFormat="1">
      <c r="A34" s="171"/>
      <c r="B34" s="172"/>
      <c r="C34" s="127"/>
      <c r="D34" s="171"/>
      <c r="G34" s="173"/>
      <c r="H34" s="173"/>
      <c r="I34" s="196"/>
      <c r="J34" s="173"/>
      <c r="K34" s="197"/>
      <c r="L34" s="175"/>
      <c r="M34" s="198"/>
      <c r="N34" s="199"/>
      <c r="O34" s="200"/>
      <c r="P34" s="199"/>
      <c r="Q34" s="199"/>
      <c r="R34" s="199"/>
      <c r="S34" s="200"/>
      <c r="T34" s="199"/>
      <c r="U34" s="199"/>
      <c r="V34" s="199"/>
      <c r="W34" s="200"/>
      <c r="X34" s="199"/>
      <c r="Y34" s="199"/>
      <c r="Z34" s="199"/>
      <c r="AA34" s="200"/>
      <c r="AB34" s="199"/>
      <c r="AC34" s="199"/>
      <c r="AD34" s="199"/>
      <c r="AE34" s="200"/>
      <c r="AF34" s="199"/>
      <c r="AG34" s="199"/>
      <c r="AH34" s="199"/>
      <c r="AI34" s="200"/>
      <c r="AJ34" s="199"/>
      <c r="AK34" s="199"/>
      <c r="AL34" s="199"/>
      <c r="AM34" s="200"/>
      <c r="AN34" s="199"/>
      <c r="AO34" s="199"/>
      <c r="AP34" s="199"/>
      <c r="AQ34" s="200"/>
      <c r="AR34" s="199"/>
      <c r="AS34" s="199"/>
      <c r="AT34" s="202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</row>
    <row r="35" spans="1:58" s="130" customFormat="1">
      <c r="A35" s="171"/>
      <c r="B35" s="172"/>
      <c r="C35" s="127"/>
      <c r="D35" s="171"/>
      <c r="G35" s="173"/>
      <c r="H35" s="173"/>
      <c r="I35" s="196"/>
      <c r="J35" s="173"/>
      <c r="K35" s="197"/>
      <c r="L35" s="175"/>
      <c r="M35" s="198"/>
      <c r="N35" s="199"/>
      <c r="O35" s="200"/>
      <c r="P35" s="199"/>
      <c r="Q35" s="199"/>
      <c r="R35" s="199"/>
      <c r="S35" s="200"/>
      <c r="T35" s="199"/>
      <c r="U35" s="199"/>
      <c r="V35" s="199"/>
      <c r="W35" s="200"/>
      <c r="X35" s="199"/>
      <c r="Y35" s="199"/>
      <c r="Z35" s="199"/>
      <c r="AA35" s="200"/>
      <c r="AB35" s="199"/>
      <c r="AC35" s="199"/>
      <c r="AD35" s="199"/>
      <c r="AE35" s="200"/>
      <c r="AF35" s="199"/>
      <c r="AG35" s="199"/>
      <c r="AH35" s="199"/>
      <c r="AI35" s="200"/>
      <c r="AJ35" s="199"/>
      <c r="AK35" s="199"/>
      <c r="AL35" s="199"/>
      <c r="AM35" s="200"/>
      <c r="AN35" s="199"/>
      <c r="AO35" s="199"/>
      <c r="AP35" s="199"/>
      <c r="AQ35" s="200"/>
      <c r="AR35" s="199"/>
      <c r="AS35" s="199"/>
      <c r="AT35" s="202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</row>
    <row r="36" spans="1:58" s="130" customFormat="1">
      <c r="A36" s="171"/>
      <c r="B36" s="172"/>
      <c r="C36" s="127"/>
      <c r="D36" s="171"/>
      <c r="G36" s="173"/>
      <c r="H36" s="173"/>
      <c r="I36" s="196"/>
      <c r="J36" s="173"/>
      <c r="K36" s="197"/>
      <c r="L36" s="175"/>
      <c r="M36" s="198"/>
      <c r="N36" s="199"/>
      <c r="O36" s="200"/>
      <c r="P36" s="199"/>
      <c r="Q36" s="199"/>
      <c r="R36" s="199"/>
      <c r="S36" s="200"/>
      <c r="T36" s="199"/>
      <c r="U36" s="199"/>
      <c r="V36" s="199"/>
      <c r="W36" s="200"/>
      <c r="X36" s="199"/>
      <c r="Y36" s="199"/>
      <c r="Z36" s="199"/>
      <c r="AA36" s="200"/>
      <c r="AB36" s="199"/>
      <c r="AC36" s="199"/>
      <c r="AD36" s="199"/>
      <c r="AE36" s="200"/>
      <c r="AF36" s="199"/>
      <c r="AG36" s="199"/>
      <c r="AH36" s="199"/>
      <c r="AI36" s="200"/>
      <c r="AJ36" s="199"/>
      <c r="AK36" s="199"/>
      <c r="AL36" s="199"/>
      <c r="AM36" s="200"/>
      <c r="AN36" s="199"/>
      <c r="AO36" s="199"/>
      <c r="AP36" s="199"/>
      <c r="AQ36" s="200"/>
      <c r="AR36" s="199"/>
      <c r="AS36" s="199"/>
      <c r="AT36" s="202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</row>
    <row r="37" spans="1:58" s="130" customFormat="1">
      <c r="A37" s="171"/>
      <c r="B37" s="172"/>
      <c r="C37" s="127"/>
      <c r="D37" s="171"/>
      <c r="G37" s="173"/>
      <c r="H37" s="173"/>
      <c r="I37" s="196"/>
      <c r="J37" s="173"/>
      <c r="K37" s="197"/>
      <c r="L37" s="175"/>
      <c r="M37" s="198"/>
      <c r="N37" s="199"/>
      <c r="O37" s="200"/>
      <c r="P37" s="199"/>
      <c r="Q37" s="199"/>
      <c r="R37" s="199"/>
      <c r="S37" s="200"/>
      <c r="T37" s="199"/>
      <c r="U37" s="199"/>
      <c r="V37" s="199"/>
      <c r="W37" s="200"/>
      <c r="X37" s="199"/>
      <c r="Y37" s="199"/>
      <c r="Z37" s="199"/>
      <c r="AA37" s="200"/>
      <c r="AB37" s="199"/>
      <c r="AC37" s="199"/>
      <c r="AD37" s="199"/>
      <c r="AE37" s="200"/>
      <c r="AF37" s="199"/>
      <c r="AG37" s="199"/>
      <c r="AH37" s="199"/>
      <c r="AI37" s="200"/>
      <c r="AJ37" s="199"/>
      <c r="AK37" s="199"/>
      <c r="AL37" s="199"/>
      <c r="AM37" s="200"/>
      <c r="AN37" s="199"/>
      <c r="AO37" s="199"/>
      <c r="AP37" s="199"/>
      <c r="AQ37" s="200"/>
      <c r="AR37" s="199"/>
      <c r="AS37" s="199"/>
      <c r="AT37" s="202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8"/>
    </row>
    <row r="38" spans="1:58" s="130" customFormat="1">
      <c r="A38" s="171"/>
      <c r="B38" s="172"/>
      <c r="C38" s="127"/>
      <c r="D38" s="171"/>
      <c r="G38" s="173"/>
      <c r="H38" s="173"/>
      <c r="I38" s="196"/>
      <c r="J38" s="173"/>
      <c r="K38" s="197"/>
      <c r="L38" s="175"/>
      <c r="M38" s="198"/>
      <c r="N38" s="199"/>
      <c r="O38" s="200"/>
      <c r="P38" s="199"/>
      <c r="Q38" s="199"/>
      <c r="R38" s="199"/>
      <c r="S38" s="200"/>
      <c r="T38" s="199"/>
      <c r="U38" s="199"/>
      <c r="V38" s="199"/>
      <c r="W38" s="200"/>
      <c r="X38" s="199"/>
      <c r="Y38" s="199"/>
      <c r="Z38" s="199"/>
      <c r="AA38" s="200"/>
      <c r="AB38" s="199"/>
      <c r="AC38" s="199"/>
      <c r="AD38" s="199"/>
      <c r="AE38" s="200"/>
      <c r="AF38" s="199"/>
      <c r="AG38" s="199"/>
      <c r="AH38" s="199"/>
      <c r="AI38" s="200"/>
      <c r="AJ38" s="199"/>
      <c r="AK38" s="199"/>
      <c r="AL38" s="199"/>
      <c r="AM38" s="200"/>
      <c r="AN38" s="199"/>
      <c r="AO38" s="199"/>
      <c r="AP38" s="199"/>
      <c r="AQ38" s="200"/>
      <c r="AR38" s="199"/>
      <c r="AS38" s="199"/>
      <c r="AT38" s="202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98"/>
    </row>
    <row r="39" spans="1:58" s="130" customFormat="1">
      <c r="A39" s="171"/>
      <c r="B39" s="172"/>
      <c r="C39" s="127"/>
      <c r="D39" s="171"/>
      <c r="G39" s="173"/>
      <c r="H39" s="173"/>
      <c r="I39" s="196"/>
      <c r="J39" s="173"/>
      <c r="K39" s="197"/>
      <c r="L39" s="175"/>
      <c r="M39" s="198"/>
      <c r="N39" s="199"/>
      <c r="O39" s="200"/>
      <c r="P39" s="199"/>
      <c r="Q39" s="199"/>
      <c r="R39" s="199"/>
      <c r="S39" s="200"/>
      <c r="T39" s="199"/>
      <c r="U39" s="199"/>
      <c r="V39" s="199"/>
      <c r="W39" s="200"/>
      <c r="X39" s="199"/>
      <c r="Y39" s="199"/>
      <c r="Z39" s="199"/>
      <c r="AA39" s="200"/>
      <c r="AB39" s="199"/>
      <c r="AC39" s="199"/>
      <c r="AD39" s="199"/>
      <c r="AE39" s="200"/>
      <c r="AF39" s="199"/>
      <c r="AG39" s="199"/>
      <c r="AH39" s="199"/>
      <c r="AI39" s="200"/>
      <c r="AJ39" s="199"/>
      <c r="AK39" s="199"/>
      <c r="AL39" s="199"/>
      <c r="AM39" s="200"/>
      <c r="AN39" s="199"/>
      <c r="AO39" s="199"/>
      <c r="AP39" s="199"/>
      <c r="AQ39" s="200"/>
      <c r="AR39" s="199"/>
      <c r="AS39" s="199"/>
      <c r="AT39" s="202"/>
      <c r="AU39" s="198"/>
      <c r="AV39" s="198"/>
      <c r="AW39" s="198"/>
      <c r="AX39" s="198"/>
      <c r="AY39" s="198"/>
      <c r="AZ39" s="198"/>
      <c r="BA39" s="198"/>
      <c r="BB39" s="198"/>
      <c r="BC39" s="198"/>
      <c r="BD39" s="198"/>
      <c r="BE39" s="198"/>
      <c r="BF39" s="198"/>
    </row>
    <row r="40" spans="1:58" s="130" customFormat="1">
      <c r="A40" s="171"/>
      <c r="B40" s="172"/>
      <c r="C40" s="127"/>
      <c r="D40" s="171"/>
      <c r="G40" s="173"/>
      <c r="H40" s="173"/>
      <c r="I40" s="196"/>
      <c r="J40" s="173"/>
      <c r="K40" s="197"/>
      <c r="L40" s="175"/>
      <c r="M40" s="198"/>
      <c r="N40" s="199"/>
      <c r="O40" s="200"/>
      <c r="P40" s="199"/>
      <c r="Q40" s="199"/>
      <c r="R40" s="199"/>
      <c r="S40" s="200"/>
      <c r="T40" s="199"/>
      <c r="U40" s="199"/>
      <c r="V40" s="199"/>
      <c r="W40" s="200"/>
      <c r="X40" s="199"/>
      <c r="Y40" s="199"/>
      <c r="Z40" s="199"/>
      <c r="AA40" s="200"/>
      <c r="AB40" s="199"/>
      <c r="AC40" s="199"/>
      <c r="AD40" s="199"/>
      <c r="AE40" s="200"/>
      <c r="AF40" s="199"/>
      <c r="AG40" s="199"/>
      <c r="AH40" s="199"/>
      <c r="AI40" s="200"/>
      <c r="AJ40" s="199"/>
      <c r="AK40" s="199"/>
      <c r="AL40" s="199"/>
      <c r="AM40" s="200"/>
      <c r="AN40" s="199"/>
      <c r="AO40" s="199"/>
      <c r="AP40" s="199"/>
      <c r="AQ40" s="200"/>
      <c r="AR40" s="199"/>
      <c r="AS40" s="199"/>
      <c r="AT40" s="202"/>
      <c r="AU40" s="198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198"/>
    </row>
    <row r="41" spans="1:58" s="130" customFormat="1">
      <c r="A41" s="171"/>
      <c r="B41" s="172"/>
      <c r="C41" s="127"/>
      <c r="D41" s="171"/>
      <c r="G41" s="173"/>
      <c r="H41" s="173"/>
      <c r="I41" s="196"/>
      <c r="J41" s="173"/>
      <c r="K41" s="197"/>
      <c r="L41" s="175"/>
      <c r="M41" s="198"/>
      <c r="N41" s="199"/>
      <c r="O41" s="200"/>
      <c r="P41" s="199"/>
      <c r="Q41" s="199"/>
      <c r="R41" s="199"/>
      <c r="S41" s="200"/>
      <c r="T41" s="199"/>
      <c r="U41" s="199"/>
      <c r="V41" s="199"/>
      <c r="W41" s="200"/>
      <c r="X41" s="199"/>
      <c r="Y41" s="199"/>
      <c r="Z41" s="199"/>
      <c r="AA41" s="200"/>
      <c r="AB41" s="199"/>
      <c r="AC41" s="199"/>
      <c r="AD41" s="199"/>
      <c r="AE41" s="200"/>
      <c r="AF41" s="199"/>
      <c r="AG41" s="199"/>
      <c r="AH41" s="199"/>
      <c r="AI41" s="200"/>
      <c r="AJ41" s="199"/>
      <c r="AK41" s="199"/>
      <c r="AL41" s="199"/>
      <c r="AM41" s="200"/>
      <c r="AN41" s="199"/>
      <c r="AO41" s="199"/>
      <c r="AP41" s="199"/>
      <c r="AQ41" s="200"/>
      <c r="AR41" s="199"/>
      <c r="AS41" s="199"/>
      <c r="AT41" s="202"/>
      <c r="AU41" s="198"/>
      <c r="AV41" s="198"/>
      <c r="AW41" s="198"/>
      <c r="AX41" s="198"/>
      <c r="AY41" s="198"/>
      <c r="AZ41" s="198"/>
      <c r="BA41" s="198"/>
      <c r="BB41" s="198"/>
      <c r="BC41" s="198"/>
      <c r="BD41" s="198"/>
      <c r="BE41" s="198"/>
      <c r="BF41" s="198"/>
    </row>
    <row r="42" spans="1:58" s="130" customFormat="1">
      <c r="A42" s="171"/>
      <c r="B42" s="172"/>
      <c r="C42" s="127"/>
      <c r="D42" s="171"/>
      <c r="G42" s="173"/>
      <c r="H42" s="173"/>
      <c r="I42" s="196"/>
      <c r="J42" s="173"/>
      <c r="K42" s="197"/>
      <c r="L42" s="175"/>
      <c r="M42" s="198"/>
      <c r="N42" s="199"/>
      <c r="O42" s="200"/>
      <c r="P42" s="199"/>
      <c r="Q42" s="199"/>
      <c r="R42" s="199"/>
      <c r="S42" s="200"/>
      <c r="T42" s="199"/>
      <c r="U42" s="199"/>
      <c r="V42" s="199"/>
      <c r="W42" s="200"/>
      <c r="X42" s="199"/>
      <c r="Y42" s="199"/>
      <c r="Z42" s="199"/>
      <c r="AA42" s="200"/>
      <c r="AB42" s="199"/>
      <c r="AC42" s="199"/>
      <c r="AD42" s="199"/>
      <c r="AE42" s="200"/>
      <c r="AF42" s="199"/>
      <c r="AG42" s="199"/>
      <c r="AH42" s="199"/>
      <c r="AI42" s="200"/>
      <c r="AJ42" s="199"/>
      <c r="AK42" s="199"/>
      <c r="AL42" s="199"/>
      <c r="AM42" s="200"/>
      <c r="AN42" s="199"/>
      <c r="AO42" s="199"/>
      <c r="AP42" s="199"/>
      <c r="AQ42" s="200"/>
      <c r="AR42" s="199"/>
      <c r="AS42" s="199"/>
      <c r="AT42" s="202"/>
      <c r="AU42" s="198"/>
      <c r="AV42" s="198"/>
      <c r="AW42" s="198"/>
      <c r="AX42" s="198"/>
      <c r="AY42" s="198"/>
      <c r="AZ42" s="198"/>
      <c r="BA42" s="198"/>
      <c r="BB42" s="198"/>
      <c r="BC42" s="198"/>
      <c r="BD42" s="198"/>
      <c r="BE42" s="198"/>
      <c r="BF42" s="198"/>
    </row>
    <row r="43" spans="1:58" s="130" customFormat="1">
      <c r="A43" s="171"/>
      <c r="B43" s="172"/>
      <c r="C43" s="127"/>
      <c r="D43" s="171"/>
      <c r="G43" s="173"/>
      <c r="H43" s="173"/>
      <c r="I43" s="196"/>
      <c r="J43" s="173"/>
      <c r="K43" s="197"/>
      <c r="L43" s="175"/>
      <c r="M43" s="198"/>
      <c r="N43" s="199"/>
      <c r="O43" s="200"/>
      <c r="P43" s="199"/>
      <c r="Q43" s="199"/>
      <c r="R43" s="199"/>
      <c r="S43" s="200"/>
      <c r="T43" s="199"/>
      <c r="U43" s="199"/>
      <c r="V43" s="199"/>
      <c r="W43" s="200"/>
      <c r="X43" s="199"/>
      <c r="Y43" s="199"/>
      <c r="Z43" s="199"/>
      <c r="AA43" s="200"/>
      <c r="AB43" s="199"/>
      <c r="AC43" s="199"/>
      <c r="AD43" s="199"/>
      <c r="AE43" s="200"/>
      <c r="AF43" s="199"/>
      <c r="AG43" s="199"/>
      <c r="AH43" s="199"/>
      <c r="AI43" s="200"/>
      <c r="AJ43" s="199"/>
      <c r="AK43" s="199"/>
      <c r="AL43" s="199"/>
      <c r="AM43" s="200"/>
      <c r="AN43" s="199"/>
      <c r="AO43" s="199"/>
      <c r="AP43" s="199"/>
      <c r="AQ43" s="200"/>
      <c r="AR43" s="199"/>
      <c r="AS43" s="199"/>
      <c r="AT43" s="202"/>
      <c r="AU43" s="198"/>
      <c r="AV43" s="198"/>
      <c r="AW43" s="198"/>
      <c r="AX43" s="198"/>
      <c r="AY43" s="198"/>
      <c r="AZ43" s="198"/>
      <c r="BA43" s="198"/>
      <c r="BB43" s="198"/>
      <c r="BC43" s="198"/>
      <c r="BD43" s="198"/>
      <c r="BE43" s="198"/>
      <c r="BF43" s="198"/>
    </row>
    <row r="44" spans="1:58" s="130" customFormat="1">
      <c r="A44" s="171"/>
      <c r="B44" s="172"/>
      <c r="C44" s="127"/>
      <c r="D44" s="171"/>
      <c r="G44" s="173"/>
      <c r="H44" s="173"/>
      <c r="I44" s="196"/>
      <c r="J44" s="173"/>
      <c r="K44" s="197"/>
      <c r="L44" s="175"/>
      <c r="M44" s="198"/>
      <c r="N44" s="199"/>
      <c r="O44" s="200"/>
      <c r="P44" s="199"/>
      <c r="Q44" s="199"/>
      <c r="R44" s="199"/>
      <c r="S44" s="200"/>
      <c r="T44" s="199"/>
      <c r="U44" s="199"/>
      <c r="V44" s="199"/>
      <c r="W44" s="200"/>
      <c r="X44" s="199"/>
      <c r="Y44" s="199"/>
      <c r="Z44" s="199"/>
      <c r="AA44" s="200"/>
      <c r="AB44" s="199"/>
      <c r="AC44" s="199"/>
      <c r="AD44" s="199"/>
      <c r="AE44" s="200"/>
      <c r="AF44" s="199"/>
      <c r="AG44" s="199"/>
      <c r="AH44" s="199"/>
      <c r="AI44" s="200"/>
      <c r="AJ44" s="199"/>
      <c r="AK44" s="199"/>
      <c r="AL44" s="199"/>
      <c r="AM44" s="200"/>
      <c r="AN44" s="199"/>
      <c r="AO44" s="199"/>
      <c r="AP44" s="199"/>
      <c r="AQ44" s="200"/>
      <c r="AR44" s="199"/>
      <c r="AS44" s="199"/>
      <c r="AT44" s="202"/>
      <c r="AU44" s="198"/>
      <c r="AV44" s="198"/>
      <c r="AW44" s="198"/>
      <c r="AX44" s="198"/>
      <c r="AY44" s="198"/>
      <c r="AZ44" s="198"/>
      <c r="BA44" s="198"/>
      <c r="BB44" s="198"/>
      <c r="BC44" s="198"/>
      <c r="BD44" s="198"/>
      <c r="BE44" s="198"/>
      <c r="BF44" s="198"/>
    </row>
    <row r="45" spans="1:58" s="130" customFormat="1">
      <c r="A45" s="171"/>
      <c r="B45" s="172"/>
      <c r="C45" s="127"/>
      <c r="D45" s="171"/>
      <c r="G45" s="173"/>
      <c r="H45" s="173"/>
      <c r="I45" s="196"/>
      <c r="J45" s="173"/>
      <c r="K45" s="197"/>
      <c r="L45" s="175"/>
      <c r="M45" s="198"/>
      <c r="N45" s="199"/>
      <c r="O45" s="200"/>
      <c r="P45" s="199"/>
      <c r="Q45" s="199"/>
      <c r="R45" s="199"/>
      <c r="S45" s="200"/>
      <c r="T45" s="199"/>
      <c r="U45" s="199"/>
      <c r="V45" s="199"/>
      <c r="W45" s="200"/>
      <c r="X45" s="199"/>
      <c r="Y45" s="199"/>
      <c r="Z45" s="199"/>
      <c r="AA45" s="200"/>
      <c r="AB45" s="199"/>
      <c r="AC45" s="199"/>
      <c r="AD45" s="199"/>
      <c r="AE45" s="200"/>
      <c r="AF45" s="199"/>
      <c r="AG45" s="199"/>
      <c r="AH45" s="199"/>
      <c r="AI45" s="200"/>
      <c r="AJ45" s="199"/>
      <c r="AK45" s="199"/>
      <c r="AL45" s="199"/>
      <c r="AM45" s="200"/>
      <c r="AN45" s="199"/>
      <c r="AO45" s="199"/>
      <c r="AP45" s="199"/>
      <c r="AQ45" s="200"/>
      <c r="AR45" s="199"/>
      <c r="AS45" s="199"/>
      <c r="AT45" s="202"/>
      <c r="AU45" s="198"/>
      <c r="AV45" s="198"/>
      <c r="AW45" s="198"/>
      <c r="AX45" s="198"/>
      <c r="AY45" s="198"/>
      <c r="AZ45" s="198"/>
      <c r="BA45" s="198"/>
      <c r="BB45" s="198"/>
      <c r="BC45" s="198"/>
      <c r="BD45" s="198"/>
      <c r="BE45" s="198"/>
      <c r="BF45" s="198"/>
    </row>
    <row r="46" spans="1:58" s="130" customFormat="1">
      <c r="A46" s="171"/>
      <c r="B46" s="172"/>
      <c r="C46" s="127"/>
      <c r="D46" s="171"/>
      <c r="G46" s="173"/>
      <c r="H46" s="173"/>
      <c r="I46" s="196"/>
      <c r="J46" s="173"/>
      <c r="K46" s="197"/>
      <c r="L46" s="175"/>
      <c r="M46" s="198"/>
      <c r="N46" s="199"/>
      <c r="O46" s="200"/>
      <c r="P46" s="199"/>
      <c r="Q46" s="199"/>
      <c r="R46" s="199"/>
      <c r="S46" s="200"/>
      <c r="T46" s="199"/>
      <c r="U46" s="199"/>
      <c r="V46" s="199"/>
      <c r="W46" s="200"/>
      <c r="X46" s="199"/>
      <c r="Y46" s="199"/>
      <c r="Z46" s="199"/>
      <c r="AA46" s="200"/>
      <c r="AB46" s="199"/>
      <c r="AC46" s="199"/>
      <c r="AD46" s="199"/>
      <c r="AE46" s="200"/>
      <c r="AF46" s="199"/>
      <c r="AG46" s="199"/>
      <c r="AH46" s="199"/>
      <c r="AI46" s="200"/>
      <c r="AJ46" s="199"/>
      <c r="AK46" s="199"/>
      <c r="AL46" s="199"/>
      <c r="AM46" s="200"/>
      <c r="AN46" s="199"/>
      <c r="AO46" s="199"/>
      <c r="AP46" s="199"/>
      <c r="AQ46" s="200"/>
      <c r="AR46" s="199"/>
      <c r="AS46" s="199"/>
      <c r="AT46" s="202"/>
      <c r="AU46" s="198"/>
      <c r="AV46" s="198"/>
      <c r="AW46" s="198"/>
      <c r="AX46" s="198"/>
      <c r="AY46" s="198"/>
      <c r="AZ46" s="198"/>
      <c r="BA46" s="198"/>
      <c r="BB46" s="198"/>
      <c r="BC46" s="198"/>
      <c r="BD46" s="198"/>
      <c r="BE46" s="198"/>
      <c r="BF46" s="198"/>
    </row>
    <row r="47" spans="1:58" s="130" customFormat="1">
      <c r="A47" s="171"/>
      <c r="B47" s="172"/>
      <c r="C47" s="127"/>
      <c r="D47" s="171"/>
      <c r="G47" s="173"/>
      <c r="H47" s="173"/>
      <c r="I47" s="196"/>
      <c r="J47" s="173"/>
      <c r="K47" s="197"/>
      <c r="L47" s="175"/>
      <c r="M47" s="198"/>
      <c r="N47" s="199"/>
      <c r="O47" s="200"/>
      <c r="P47" s="199"/>
      <c r="Q47" s="199"/>
      <c r="R47" s="199"/>
      <c r="S47" s="200"/>
      <c r="T47" s="199"/>
      <c r="U47" s="199"/>
      <c r="V47" s="199"/>
      <c r="W47" s="200"/>
      <c r="X47" s="199"/>
      <c r="Y47" s="199"/>
      <c r="Z47" s="199"/>
      <c r="AA47" s="200"/>
      <c r="AB47" s="199"/>
      <c r="AC47" s="199"/>
      <c r="AD47" s="199"/>
      <c r="AE47" s="200"/>
      <c r="AF47" s="199"/>
      <c r="AG47" s="199"/>
      <c r="AH47" s="199"/>
      <c r="AI47" s="200"/>
      <c r="AJ47" s="199"/>
      <c r="AK47" s="199"/>
      <c r="AL47" s="199"/>
      <c r="AM47" s="200"/>
      <c r="AN47" s="199"/>
      <c r="AO47" s="199"/>
      <c r="AP47" s="199"/>
      <c r="AQ47" s="200"/>
      <c r="AR47" s="199"/>
      <c r="AS47" s="199"/>
      <c r="AT47" s="202"/>
      <c r="AU47" s="198"/>
      <c r="AV47" s="198"/>
      <c r="AW47" s="198"/>
      <c r="AX47" s="198"/>
      <c r="AY47" s="198"/>
      <c r="AZ47" s="198"/>
      <c r="BA47" s="198"/>
      <c r="BB47" s="198"/>
      <c r="BC47" s="198"/>
      <c r="BD47" s="198"/>
      <c r="BE47" s="198"/>
      <c r="BF47" s="198"/>
    </row>
    <row r="48" spans="1:58" s="130" customFormat="1">
      <c r="A48" s="171"/>
      <c r="B48" s="172"/>
      <c r="C48" s="127"/>
      <c r="D48" s="171"/>
      <c r="G48" s="173"/>
      <c r="H48" s="173"/>
      <c r="I48" s="196"/>
      <c r="J48" s="173"/>
      <c r="K48" s="197"/>
      <c r="L48" s="175"/>
      <c r="M48" s="198"/>
      <c r="N48" s="199"/>
      <c r="O48" s="200"/>
      <c r="P48" s="199"/>
      <c r="Q48" s="199"/>
      <c r="R48" s="199"/>
      <c r="S48" s="200"/>
      <c r="T48" s="199"/>
      <c r="U48" s="199"/>
      <c r="V48" s="199"/>
      <c r="W48" s="200"/>
      <c r="X48" s="199"/>
      <c r="Y48" s="199"/>
      <c r="Z48" s="199"/>
      <c r="AA48" s="200"/>
      <c r="AB48" s="199"/>
      <c r="AC48" s="199"/>
      <c r="AD48" s="199"/>
      <c r="AE48" s="200"/>
      <c r="AF48" s="199"/>
      <c r="AG48" s="199"/>
      <c r="AH48" s="199"/>
      <c r="AI48" s="200"/>
      <c r="AJ48" s="199"/>
      <c r="AK48" s="199"/>
      <c r="AL48" s="199"/>
      <c r="AM48" s="200"/>
      <c r="AN48" s="199"/>
      <c r="AO48" s="199"/>
      <c r="AP48" s="199"/>
      <c r="AQ48" s="200"/>
      <c r="AR48" s="199"/>
      <c r="AS48" s="199"/>
      <c r="AT48" s="202"/>
      <c r="AU48" s="198"/>
      <c r="AV48" s="198"/>
      <c r="AW48" s="198"/>
      <c r="AX48" s="198"/>
      <c r="AY48" s="198"/>
      <c r="AZ48" s="198"/>
      <c r="BA48" s="198"/>
      <c r="BB48" s="198"/>
      <c r="BC48" s="198"/>
      <c r="BD48" s="198"/>
      <c r="BE48" s="198"/>
      <c r="BF48" s="198"/>
    </row>
    <row r="49" spans="1:58" s="130" customFormat="1">
      <c r="A49" s="171"/>
      <c r="B49" s="172"/>
      <c r="C49" s="127"/>
      <c r="D49" s="171"/>
      <c r="G49" s="173"/>
      <c r="H49" s="173"/>
      <c r="I49" s="196"/>
      <c r="J49" s="173"/>
      <c r="K49" s="197"/>
      <c r="L49" s="175"/>
      <c r="M49" s="198"/>
      <c r="N49" s="199"/>
      <c r="O49" s="200"/>
      <c r="P49" s="199"/>
      <c r="Q49" s="199"/>
      <c r="R49" s="199"/>
      <c r="S49" s="200"/>
      <c r="T49" s="199"/>
      <c r="U49" s="199"/>
      <c r="V49" s="199"/>
      <c r="W49" s="200"/>
      <c r="X49" s="199"/>
      <c r="Y49" s="199"/>
      <c r="Z49" s="199"/>
      <c r="AA49" s="200"/>
      <c r="AB49" s="199"/>
      <c r="AC49" s="199"/>
      <c r="AD49" s="199"/>
      <c r="AE49" s="200"/>
      <c r="AF49" s="199"/>
      <c r="AG49" s="199"/>
      <c r="AH49" s="199"/>
      <c r="AI49" s="200"/>
      <c r="AJ49" s="199"/>
      <c r="AK49" s="199"/>
      <c r="AL49" s="199"/>
      <c r="AM49" s="200"/>
      <c r="AN49" s="199"/>
      <c r="AO49" s="199"/>
      <c r="AP49" s="199"/>
      <c r="AQ49" s="200"/>
      <c r="AR49" s="199"/>
      <c r="AS49" s="199"/>
      <c r="AT49" s="202"/>
      <c r="AU49" s="198"/>
      <c r="AV49" s="198"/>
      <c r="AW49" s="198"/>
      <c r="AX49" s="198"/>
      <c r="AY49" s="198"/>
      <c r="AZ49" s="198"/>
      <c r="BA49" s="198"/>
      <c r="BB49" s="198"/>
      <c r="BC49" s="198"/>
      <c r="BD49" s="198"/>
      <c r="BE49" s="198"/>
      <c r="BF49" s="198"/>
    </row>
    <row r="50" spans="1:58" s="130" customFormat="1">
      <c r="A50" s="171"/>
      <c r="B50" s="172"/>
      <c r="C50" s="127"/>
      <c r="D50" s="171"/>
      <c r="G50" s="173"/>
      <c r="H50" s="173"/>
      <c r="I50" s="196"/>
      <c r="J50" s="173"/>
      <c r="K50" s="197"/>
      <c r="L50" s="175"/>
      <c r="M50" s="198"/>
      <c r="N50" s="199"/>
      <c r="O50" s="200"/>
      <c r="P50" s="199"/>
      <c r="Q50" s="199"/>
      <c r="R50" s="199"/>
      <c r="S50" s="200"/>
      <c r="T50" s="199"/>
      <c r="U50" s="199"/>
      <c r="V50" s="199"/>
      <c r="W50" s="200"/>
      <c r="X50" s="199"/>
      <c r="Y50" s="199"/>
      <c r="Z50" s="199"/>
      <c r="AA50" s="200"/>
      <c r="AB50" s="199"/>
      <c r="AC50" s="199"/>
      <c r="AD50" s="199"/>
      <c r="AE50" s="200"/>
      <c r="AF50" s="199"/>
      <c r="AG50" s="199"/>
      <c r="AH50" s="199"/>
      <c r="AI50" s="200"/>
      <c r="AJ50" s="199"/>
      <c r="AK50" s="199"/>
      <c r="AL50" s="199"/>
      <c r="AM50" s="200"/>
      <c r="AN50" s="199"/>
      <c r="AO50" s="199"/>
      <c r="AP50" s="199"/>
      <c r="AQ50" s="200"/>
      <c r="AR50" s="199"/>
      <c r="AS50" s="199"/>
      <c r="AT50" s="202"/>
      <c r="AU50" s="198"/>
      <c r="AV50" s="198"/>
      <c r="AW50" s="198"/>
      <c r="AX50" s="198"/>
      <c r="AY50" s="198"/>
      <c r="AZ50" s="198"/>
      <c r="BA50" s="198"/>
      <c r="BB50" s="198"/>
      <c r="BC50" s="198"/>
      <c r="BD50" s="198"/>
      <c r="BE50" s="198"/>
      <c r="BF50" s="198"/>
    </row>
    <row r="51" spans="1:58" s="130" customFormat="1">
      <c r="A51" s="171"/>
      <c r="B51" s="172"/>
      <c r="C51" s="127"/>
      <c r="D51" s="171"/>
      <c r="G51" s="173"/>
      <c r="H51" s="173"/>
      <c r="I51" s="196"/>
      <c r="J51" s="173"/>
      <c r="K51" s="197"/>
      <c r="L51" s="175"/>
      <c r="M51" s="198"/>
      <c r="N51" s="199"/>
      <c r="O51" s="200"/>
      <c r="P51" s="199"/>
      <c r="Q51" s="199"/>
      <c r="R51" s="199"/>
      <c r="S51" s="200"/>
      <c r="T51" s="199"/>
      <c r="U51" s="199"/>
      <c r="V51" s="199"/>
      <c r="W51" s="200"/>
      <c r="X51" s="199"/>
      <c r="Y51" s="199"/>
      <c r="Z51" s="199"/>
      <c r="AA51" s="200"/>
      <c r="AB51" s="199"/>
      <c r="AC51" s="199"/>
      <c r="AD51" s="199"/>
      <c r="AE51" s="200"/>
      <c r="AF51" s="199"/>
      <c r="AG51" s="199"/>
      <c r="AH51" s="199"/>
      <c r="AI51" s="200"/>
      <c r="AJ51" s="199"/>
      <c r="AK51" s="199"/>
      <c r="AL51" s="199"/>
      <c r="AM51" s="200"/>
      <c r="AN51" s="199"/>
      <c r="AO51" s="199"/>
      <c r="AP51" s="199"/>
      <c r="AQ51" s="200"/>
      <c r="AR51" s="199"/>
      <c r="AS51" s="199"/>
      <c r="AT51" s="202"/>
      <c r="AU51" s="198"/>
      <c r="AV51" s="198"/>
      <c r="AW51" s="198"/>
      <c r="AX51" s="198"/>
      <c r="AY51" s="198"/>
      <c r="AZ51" s="198"/>
      <c r="BA51" s="198"/>
      <c r="BB51" s="198"/>
      <c r="BC51" s="198"/>
      <c r="BD51" s="198"/>
      <c r="BE51" s="198"/>
      <c r="BF51" s="198"/>
    </row>
    <row r="52" spans="1:58" s="130" customFormat="1">
      <c r="A52" s="171"/>
      <c r="B52" s="172"/>
      <c r="C52" s="127"/>
      <c r="D52" s="171"/>
      <c r="G52" s="173"/>
      <c r="H52" s="173"/>
      <c r="I52" s="196"/>
      <c r="J52" s="173"/>
      <c r="K52" s="197"/>
      <c r="L52" s="175"/>
      <c r="M52" s="198"/>
      <c r="N52" s="199"/>
      <c r="O52" s="200"/>
      <c r="P52" s="199"/>
      <c r="Q52" s="199"/>
      <c r="R52" s="199"/>
      <c r="S52" s="200"/>
      <c r="T52" s="199"/>
      <c r="U52" s="199"/>
      <c r="V52" s="199"/>
      <c r="W52" s="200"/>
      <c r="X52" s="199"/>
      <c r="Y52" s="199"/>
      <c r="Z52" s="199"/>
      <c r="AA52" s="200"/>
      <c r="AB52" s="199"/>
      <c r="AC52" s="199"/>
      <c r="AD52" s="199"/>
      <c r="AE52" s="200"/>
      <c r="AF52" s="199"/>
      <c r="AG52" s="199"/>
      <c r="AH52" s="199"/>
      <c r="AI52" s="200"/>
      <c r="AJ52" s="199"/>
      <c r="AK52" s="199"/>
      <c r="AL52" s="199"/>
      <c r="AM52" s="200"/>
      <c r="AN52" s="199"/>
      <c r="AO52" s="199"/>
      <c r="AP52" s="199"/>
      <c r="AQ52" s="200"/>
      <c r="AR52" s="199"/>
      <c r="AS52" s="199"/>
      <c r="AT52" s="202"/>
      <c r="AU52" s="198"/>
      <c r="AV52" s="198"/>
      <c r="AW52" s="198"/>
      <c r="AX52" s="198"/>
      <c r="AY52" s="198"/>
      <c r="AZ52" s="198"/>
      <c r="BA52" s="198"/>
      <c r="BB52" s="198"/>
      <c r="BC52" s="198"/>
      <c r="BD52" s="198"/>
      <c r="BE52" s="198"/>
      <c r="BF52" s="198"/>
    </row>
    <row r="53" spans="1:58" s="130" customFormat="1">
      <c r="A53" s="171"/>
      <c r="B53" s="172"/>
      <c r="C53" s="127"/>
      <c r="D53" s="171"/>
      <c r="G53" s="173"/>
      <c r="H53" s="173"/>
      <c r="I53" s="196"/>
      <c r="J53" s="173"/>
      <c r="K53" s="197"/>
      <c r="L53" s="175"/>
      <c r="M53" s="198"/>
      <c r="N53" s="199"/>
      <c r="O53" s="200"/>
      <c r="P53" s="199"/>
      <c r="Q53" s="199"/>
      <c r="R53" s="199"/>
      <c r="S53" s="200"/>
      <c r="T53" s="199"/>
      <c r="U53" s="199"/>
      <c r="V53" s="199"/>
      <c r="W53" s="200"/>
      <c r="X53" s="199"/>
      <c r="Y53" s="199"/>
      <c r="Z53" s="199"/>
      <c r="AA53" s="200"/>
      <c r="AB53" s="199"/>
      <c r="AC53" s="199"/>
      <c r="AD53" s="199"/>
      <c r="AE53" s="200"/>
      <c r="AF53" s="199"/>
      <c r="AG53" s="199"/>
      <c r="AH53" s="199"/>
      <c r="AI53" s="200"/>
      <c r="AJ53" s="199"/>
      <c r="AK53" s="199"/>
      <c r="AL53" s="199"/>
      <c r="AM53" s="200"/>
      <c r="AN53" s="199"/>
      <c r="AO53" s="199"/>
      <c r="AP53" s="199"/>
      <c r="AQ53" s="200"/>
      <c r="AR53" s="199"/>
      <c r="AS53" s="199"/>
      <c r="AT53" s="202"/>
      <c r="AU53" s="198"/>
      <c r="AV53" s="198"/>
      <c r="AW53" s="198"/>
      <c r="AX53" s="198"/>
      <c r="AY53" s="198"/>
      <c r="AZ53" s="198"/>
      <c r="BA53" s="198"/>
      <c r="BB53" s="198"/>
      <c r="BC53" s="198"/>
      <c r="BD53" s="198"/>
      <c r="BE53" s="198"/>
      <c r="BF53" s="198"/>
    </row>
    <row r="54" spans="1:58" s="130" customFormat="1">
      <c r="A54" s="171"/>
      <c r="B54" s="172"/>
      <c r="C54" s="127"/>
      <c r="D54" s="171"/>
      <c r="G54" s="173"/>
      <c r="H54" s="173"/>
      <c r="I54" s="196"/>
      <c r="J54" s="173"/>
      <c r="K54" s="197"/>
      <c r="L54" s="175"/>
      <c r="M54" s="198"/>
      <c r="N54" s="199"/>
      <c r="O54" s="200"/>
      <c r="P54" s="199"/>
      <c r="Q54" s="199"/>
      <c r="R54" s="199"/>
      <c r="S54" s="200"/>
      <c r="T54" s="199"/>
      <c r="U54" s="199"/>
      <c r="V54" s="199"/>
      <c r="W54" s="200"/>
      <c r="X54" s="199"/>
      <c r="Y54" s="199"/>
      <c r="Z54" s="199"/>
      <c r="AA54" s="200"/>
      <c r="AB54" s="199"/>
      <c r="AC54" s="199"/>
      <c r="AD54" s="199"/>
      <c r="AE54" s="200"/>
      <c r="AF54" s="199"/>
      <c r="AG54" s="199"/>
      <c r="AH54" s="199"/>
      <c r="AI54" s="200"/>
      <c r="AJ54" s="199"/>
      <c r="AK54" s="199"/>
      <c r="AL54" s="199"/>
      <c r="AM54" s="200"/>
      <c r="AN54" s="199"/>
      <c r="AO54" s="199"/>
      <c r="AP54" s="199"/>
      <c r="AQ54" s="200"/>
      <c r="AR54" s="199"/>
      <c r="AS54" s="199"/>
      <c r="AT54" s="202"/>
      <c r="AU54" s="198"/>
      <c r="AV54" s="198"/>
      <c r="AW54" s="198"/>
      <c r="AX54" s="198"/>
      <c r="AY54" s="198"/>
      <c r="AZ54" s="198"/>
      <c r="BA54" s="198"/>
      <c r="BB54" s="198"/>
      <c r="BC54" s="198"/>
      <c r="BD54" s="198"/>
      <c r="BE54" s="198"/>
      <c r="BF54" s="198"/>
    </row>
    <row r="55" spans="1:58" s="130" customFormat="1">
      <c r="A55" s="171"/>
      <c r="B55" s="172"/>
      <c r="C55" s="127"/>
      <c r="D55" s="171"/>
      <c r="G55" s="173"/>
      <c r="H55" s="173"/>
      <c r="I55" s="196"/>
      <c r="J55" s="173"/>
      <c r="K55" s="197"/>
      <c r="L55" s="175"/>
      <c r="M55" s="198"/>
      <c r="N55" s="199"/>
      <c r="O55" s="200"/>
      <c r="P55" s="199"/>
      <c r="Q55" s="199"/>
      <c r="R55" s="199"/>
      <c r="S55" s="200"/>
      <c r="T55" s="199"/>
      <c r="U55" s="199"/>
      <c r="V55" s="199"/>
      <c r="W55" s="200"/>
      <c r="X55" s="199"/>
      <c r="Y55" s="199"/>
      <c r="Z55" s="199"/>
      <c r="AA55" s="200"/>
      <c r="AB55" s="199"/>
      <c r="AC55" s="199"/>
      <c r="AD55" s="199"/>
      <c r="AE55" s="200"/>
      <c r="AF55" s="199"/>
      <c r="AG55" s="199"/>
      <c r="AH55" s="199"/>
      <c r="AI55" s="200"/>
      <c r="AJ55" s="199"/>
      <c r="AK55" s="199"/>
      <c r="AL55" s="199"/>
      <c r="AM55" s="200"/>
      <c r="AN55" s="199"/>
      <c r="AO55" s="199"/>
      <c r="AP55" s="199"/>
      <c r="AQ55" s="200"/>
      <c r="AR55" s="199"/>
      <c r="AS55" s="199"/>
      <c r="AT55" s="202"/>
      <c r="AU55" s="198"/>
      <c r="AV55" s="198"/>
      <c r="AW55" s="198"/>
      <c r="AX55" s="198"/>
      <c r="AY55" s="198"/>
      <c r="AZ55" s="198"/>
      <c r="BA55" s="198"/>
      <c r="BB55" s="198"/>
      <c r="BC55" s="198"/>
      <c r="BD55" s="198"/>
      <c r="BE55" s="198"/>
      <c r="BF55" s="198"/>
    </row>
    <row r="56" spans="1:58" s="130" customFormat="1">
      <c r="A56" s="171"/>
      <c r="B56" s="172"/>
      <c r="C56" s="127"/>
      <c r="D56" s="171"/>
      <c r="G56" s="173"/>
      <c r="H56" s="173"/>
      <c r="I56" s="196"/>
      <c r="J56" s="173"/>
      <c r="K56" s="197"/>
      <c r="L56" s="175"/>
      <c r="M56" s="198"/>
      <c r="N56" s="199"/>
      <c r="O56" s="200"/>
      <c r="P56" s="199"/>
      <c r="Q56" s="199"/>
      <c r="R56" s="199"/>
      <c r="S56" s="200"/>
      <c r="T56" s="199"/>
      <c r="U56" s="199"/>
      <c r="V56" s="199"/>
      <c r="W56" s="200"/>
      <c r="X56" s="199"/>
      <c r="Y56" s="199"/>
      <c r="Z56" s="199"/>
      <c r="AA56" s="200"/>
      <c r="AB56" s="199"/>
      <c r="AC56" s="199"/>
      <c r="AD56" s="199"/>
      <c r="AE56" s="200"/>
      <c r="AF56" s="199"/>
      <c r="AG56" s="199"/>
      <c r="AH56" s="199"/>
      <c r="AI56" s="200"/>
      <c r="AJ56" s="199"/>
      <c r="AK56" s="199"/>
      <c r="AL56" s="199"/>
      <c r="AM56" s="200"/>
      <c r="AN56" s="199"/>
      <c r="AO56" s="199"/>
      <c r="AP56" s="199"/>
      <c r="AQ56" s="200"/>
      <c r="AR56" s="199"/>
      <c r="AS56" s="199"/>
      <c r="AT56" s="202"/>
      <c r="AU56" s="198"/>
      <c r="AV56" s="198"/>
      <c r="AW56" s="198"/>
      <c r="AX56" s="198"/>
      <c r="AY56" s="198"/>
      <c r="AZ56" s="198"/>
      <c r="BA56" s="198"/>
      <c r="BB56" s="198"/>
      <c r="BC56" s="198"/>
      <c r="BD56" s="198"/>
      <c r="BE56" s="198"/>
      <c r="BF56" s="198"/>
    </row>
    <row r="57" spans="1:58" s="130" customFormat="1">
      <c r="A57" s="171"/>
      <c r="B57" s="172"/>
      <c r="C57" s="127"/>
      <c r="D57" s="171"/>
      <c r="G57" s="173"/>
      <c r="H57" s="173"/>
      <c r="I57" s="196"/>
      <c r="J57" s="173"/>
      <c r="K57" s="197"/>
      <c r="L57" s="175"/>
      <c r="M57" s="198"/>
      <c r="N57" s="199"/>
      <c r="O57" s="200"/>
      <c r="P57" s="199"/>
      <c r="Q57" s="199"/>
      <c r="R57" s="199"/>
      <c r="S57" s="200"/>
      <c r="T57" s="199"/>
      <c r="U57" s="199"/>
      <c r="V57" s="199"/>
      <c r="W57" s="200"/>
      <c r="X57" s="199"/>
      <c r="Y57" s="199"/>
      <c r="Z57" s="199"/>
      <c r="AA57" s="200"/>
      <c r="AB57" s="199"/>
      <c r="AC57" s="199"/>
      <c r="AD57" s="199"/>
      <c r="AE57" s="200"/>
      <c r="AF57" s="199"/>
      <c r="AG57" s="199"/>
      <c r="AH57" s="199"/>
      <c r="AI57" s="200"/>
      <c r="AJ57" s="199"/>
      <c r="AK57" s="199"/>
      <c r="AL57" s="199"/>
      <c r="AM57" s="200"/>
      <c r="AN57" s="199"/>
      <c r="AO57" s="199"/>
      <c r="AP57" s="199"/>
      <c r="AQ57" s="200"/>
      <c r="AR57" s="199"/>
      <c r="AS57" s="199"/>
      <c r="AT57" s="202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</row>
    <row r="58" spans="1:58" s="130" customFormat="1">
      <c r="A58" s="171"/>
      <c r="B58" s="172"/>
      <c r="C58" s="127"/>
      <c r="D58" s="171"/>
      <c r="G58" s="173"/>
      <c r="H58" s="173"/>
      <c r="I58" s="196"/>
      <c r="J58" s="173"/>
      <c r="K58" s="197"/>
      <c r="L58" s="175"/>
      <c r="M58" s="198"/>
      <c r="N58" s="199"/>
      <c r="O58" s="200"/>
      <c r="P58" s="199"/>
      <c r="Q58" s="199"/>
      <c r="R58" s="199"/>
      <c r="S58" s="200"/>
      <c r="T58" s="199"/>
      <c r="U58" s="199"/>
      <c r="V58" s="199"/>
      <c r="W58" s="200"/>
      <c r="X58" s="199"/>
      <c r="Y58" s="199"/>
      <c r="Z58" s="199"/>
      <c r="AA58" s="200"/>
      <c r="AB58" s="199"/>
      <c r="AC58" s="199"/>
      <c r="AD58" s="199"/>
      <c r="AE58" s="200"/>
      <c r="AF58" s="199"/>
      <c r="AG58" s="199"/>
      <c r="AH58" s="199"/>
      <c r="AI58" s="200"/>
      <c r="AJ58" s="199"/>
      <c r="AK58" s="199"/>
      <c r="AL58" s="199"/>
      <c r="AM58" s="200"/>
      <c r="AN58" s="199"/>
      <c r="AO58" s="199"/>
      <c r="AP58" s="199"/>
      <c r="AQ58" s="200"/>
      <c r="AR58" s="199"/>
      <c r="AS58" s="199"/>
      <c r="AT58" s="202"/>
      <c r="AU58" s="198"/>
      <c r="AV58" s="198"/>
      <c r="AW58" s="198"/>
      <c r="AX58" s="198"/>
      <c r="AY58" s="198"/>
      <c r="AZ58" s="198"/>
      <c r="BA58" s="198"/>
      <c r="BB58" s="198"/>
      <c r="BC58" s="198"/>
      <c r="BD58" s="198"/>
      <c r="BE58" s="198"/>
      <c r="BF58" s="198"/>
    </row>
    <row r="59" spans="1:58" s="130" customFormat="1">
      <c r="A59" s="171"/>
      <c r="B59" s="172"/>
      <c r="C59" s="127"/>
      <c r="D59" s="171"/>
      <c r="G59" s="173"/>
      <c r="H59" s="173"/>
      <c r="I59" s="196"/>
      <c r="J59" s="173"/>
      <c r="K59" s="197"/>
      <c r="L59" s="175"/>
      <c r="M59" s="198"/>
      <c r="N59" s="199"/>
      <c r="O59" s="200"/>
      <c r="P59" s="199"/>
      <c r="Q59" s="199"/>
      <c r="R59" s="199"/>
      <c r="S59" s="200"/>
      <c r="T59" s="199"/>
      <c r="U59" s="199"/>
      <c r="V59" s="199"/>
      <c r="W59" s="200"/>
      <c r="X59" s="199"/>
      <c r="Y59" s="199"/>
      <c r="Z59" s="199"/>
      <c r="AA59" s="200"/>
      <c r="AB59" s="199"/>
      <c r="AC59" s="199"/>
      <c r="AD59" s="199"/>
      <c r="AE59" s="200"/>
      <c r="AF59" s="199"/>
      <c r="AG59" s="199"/>
      <c r="AH59" s="199"/>
      <c r="AI59" s="200"/>
      <c r="AJ59" s="199"/>
      <c r="AK59" s="199"/>
      <c r="AL59" s="199"/>
      <c r="AM59" s="200"/>
      <c r="AN59" s="199"/>
      <c r="AO59" s="199"/>
      <c r="AP59" s="199"/>
      <c r="AQ59" s="200"/>
      <c r="AR59" s="199"/>
      <c r="AS59" s="199"/>
      <c r="AT59" s="202"/>
      <c r="AU59" s="198"/>
      <c r="AV59" s="198"/>
      <c r="AW59" s="198"/>
      <c r="AX59" s="198"/>
      <c r="AY59" s="198"/>
      <c r="AZ59" s="198"/>
      <c r="BA59" s="198"/>
      <c r="BB59" s="198"/>
      <c r="BC59" s="198"/>
      <c r="BD59" s="198"/>
      <c r="BE59" s="198"/>
      <c r="BF59" s="198"/>
    </row>
    <row r="60" spans="1:58" s="130" customFormat="1">
      <c r="A60" s="171"/>
      <c r="B60" s="172"/>
      <c r="C60" s="127"/>
      <c r="D60" s="171"/>
      <c r="G60" s="173"/>
      <c r="H60" s="173"/>
      <c r="I60" s="196"/>
      <c r="J60" s="173"/>
      <c r="K60" s="197"/>
      <c r="L60" s="175"/>
      <c r="M60" s="198"/>
      <c r="N60" s="199"/>
      <c r="O60" s="200"/>
      <c r="P60" s="199"/>
      <c r="Q60" s="199"/>
      <c r="R60" s="199"/>
      <c r="S60" s="200"/>
      <c r="T60" s="199"/>
      <c r="U60" s="199"/>
      <c r="V60" s="199"/>
      <c r="W60" s="200"/>
      <c r="X60" s="199"/>
      <c r="Y60" s="199"/>
      <c r="Z60" s="199"/>
      <c r="AA60" s="200"/>
      <c r="AB60" s="199"/>
      <c r="AC60" s="199"/>
      <c r="AD60" s="199"/>
      <c r="AE60" s="200"/>
      <c r="AF60" s="199"/>
      <c r="AG60" s="199"/>
      <c r="AH60" s="199"/>
      <c r="AI60" s="200"/>
      <c r="AJ60" s="199"/>
      <c r="AK60" s="199"/>
      <c r="AL60" s="199"/>
      <c r="AM60" s="200"/>
      <c r="AN60" s="199"/>
      <c r="AO60" s="199"/>
      <c r="AP60" s="199"/>
      <c r="AQ60" s="200"/>
      <c r="AR60" s="199"/>
      <c r="AS60" s="199"/>
      <c r="AT60" s="202"/>
      <c r="AU60" s="198"/>
      <c r="AV60" s="198"/>
      <c r="AW60" s="198"/>
      <c r="AX60" s="198"/>
      <c r="AY60" s="198"/>
      <c r="AZ60" s="198"/>
      <c r="BA60" s="198"/>
      <c r="BB60" s="198"/>
      <c r="BC60" s="198"/>
      <c r="BD60" s="198"/>
      <c r="BE60" s="198"/>
      <c r="BF60" s="198"/>
    </row>
    <row r="61" spans="1:58" s="130" customFormat="1">
      <c r="A61" s="171"/>
      <c r="B61" s="172"/>
      <c r="C61" s="127"/>
      <c r="D61" s="171"/>
      <c r="G61" s="173"/>
      <c r="H61" s="173"/>
      <c r="I61" s="196"/>
      <c r="J61" s="173"/>
      <c r="K61" s="197"/>
      <c r="L61" s="175"/>
      <c r="M61" s="198"/>
      <c r="N61" s="199"/>
      <c r="O61" s="200"/>
      <c r="P61" s="199"/>
      <c r="Q61" s="199"/>
      <c r="R61" s="199"/>
      <c r="S61" s="200"/>
      <c r="T61" s="199"/>
      <c r="U61" s="199"/>
      <c r="V61" s="199"/>
      <c r="W61" s="200"/>
      <c r="X61" s="199"/>
      <c r="Y61" s="199"/>
      <c r="Z61" s="199"/>
      <c r="AA61" s="200"/>
      <c r="AB61" s="199"/>
      <c r="AC61" s="199"/>
      <c r="AD61" s="199"/>
      <c r="AE61" s="200"/>
      <c r="AF61" s="199"/>
      <c r="AG61" s="199"/>
      <c r="AH61" s="199"/>
      <c r="AI61" s="200"/>
      <c r="AJ61" s="199"/>
      <c r="AK61" s="199"/>
      <c r="AL61" s="199"/>
      <c r="AM61" s="200"/>
      <c r="AN61" s="199"/>
      <c r="AO61" s="199"/>
      <c r="AP61" s="199"/>
      <c r="AQ61" s="200"/>
      <c r="AR61" s="199"/>
      <c r="AS61" s="199"/>
      <c r="AT61" s="202"/>
      <c r="AU61" s="198"/>
      <c r="AV61" s="198"/>
      <c r="AW61" s="198"/>
      <c r="AX61" s="198"/>
      <c r="AY61" s="198"/>
      <c r="AZ61" s="198"/>
      <c r="BA61" s="198"/>
      <c r="BB61" s="198"/>
      <c r="BC61" s="198"/>
      <c r="BD61" s="198"/>
      <c r="BE61" s="198"/>
      <c r="BF61" s="198"/>
    </row>
    <row r="62" spans="1:58" s="130" customFormat="1">
      <c r="A62" s="171"/>
      <c r="B62" s="172"/>
      <c r="C62" s="127"/>
      <c r="D62" s="171"/>
      <c r="G62" s="173"/>
      <c r="H62" s="173"/>
      <c r="I62" s="196"/>
      <c r="J62" s="173"/>
      <c r="K62" s="197"/>
      <c r="L62" s="175"/>
      <c r="M62" s="198"/>
      <c r="N62" s="199"/>
      <c r="O62" s="200"/>
      <c r="P62" s="199"/>
      <c r="Q62" s="199"/>
      <c r="R62" s="199"/>
      <c r="S62" s="200"/>
      <c r="T62" s="199"/>
      <c r="U62" s="199"/>
      <c r="V62" s="199"/>
      <c r="W62" s="200"/>
      <c r="X62" s="199"/>
      <c r="Y62" s="199"/>
      <c r="Z62" s="199"/>
      <c r="AA62" s="200"/>
      <c r="AB62" s="199"/>
      <c r="AC62" s="199"/>
      <c r="AD62" s="199"/>
      <c r="AE62" s="200"/>
      <c r="AF62" s="199"/>
      <c r="AG62" s="199"/>
      <c r="AH62" s="199"/>
      <c r="AI62" s="200"/>
      <c r="AJ62" s="199"/>
      <c r="AK62" s="199"/>
      <c r="AL62" s="199"/>
      <c r="AM62" s="200"/>
      <c r="AN62" s="199"/>
      <c r="AO62" s="199"/>
      <c r="AP62" s="199"/>
      <c r="AQ62" s="200"/>
      <c r="AR62" s="199"/>
      <c r="AS62" s="199"/>
      <c r="AT62" s="202"/>
      <c r="AU62" s="198"/>
      <c r="AV62" s="198"/>
      <c r="AW62" s="198"/>
      <c r="AX62" s="198"/>
      <c r="AY62" s="198"/>
      <c r="AZ62" s="198"/>
      <c r="BA62" s="198"/>
      <c r="BB62" s="198"/>
      <c r="BC62" s="198"/>
      <c r="BD62" s="198"/>
      <c r="BE62" s="198"/>
      <c r="BF62" s="198"/>
    </row>
    <row r="63" spans="1:58" s="130" customFormat="1">
      <c r="A63" s="171"/>
      <c r="B63" s="172"/>
      <c r="C63" s="127"/>
      <c r="D63" s="171"/>
      <c r="G63" s="173"/>
      <c r="H63" s="173"/>
      <c r="I63" s="196"/>
      <c r="J63" s="173"/>
      <c r="K63" s="197"/>
      <c r="L63" s="175"/>
      <c r="M63" s="198"/>
      <c r="N63" s="199"/>
      <c r="O63" s="200"/>
      <c r="P63" s="199"/>
      <c r="Q63" s="199"/>
      <c r="R63" s="199"/>
      <c r="S63" s="200"/>
      <c r="T63" s="199"/>
      <c r="U63" s="199"/>
      <c r="V63" s="199"/>
      <c r="W63" s="200"/>
      <c r="X63" s="199"/>
      <c r="Y63" s="199"/>
      <c r="Z63" s="199"/>
      <c r="AA63" s="200"/>
      <c r="AB63" s="199"/>
      <c r="AC63" s="199"/>
      <c r="AD63" s="199"/>
      <c r="AE63" s="200"/>
      <c r="AF63" s="199"/>
      <c r="AG63" s="199"/>
      <c r="AH63" s="199"/>
      <c r="AI63" s="200"/>
      <c r="AJ63" s="199"/>
      <c r="AK63" s="199"/>
      <c r="AL63" s="199"/>
      <c r="AM63" s="200"/>
      <c r="AN63" s="199"/>
      <c r="AO63" s="199"/>
      <c r="AP63" s="199"/>
      <c r="AQ63" s="200"/>
      <c r="AR63" s="199"/>
      <c r="AS63" s="199"/>
      <c r="AT63" s="202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</row>
    <row r="64" spans="1:58" s="130" customFormat="1">
      <c r="A64" s="171"/>
      <c r="B64" s="172"/>
      <c r="C64" s="127"/>
      <c r="D64" s="171"/>
      <c r="G64" s="173"/>
      <c r="H64" s="173"/>
      <c r="I64" s="196"/>
      <c r="J64" s="173"/>
      <c r="K64" s="197"/>
      <c r="L64" s="175"/>
      <c r="M64" s="198"/>
      <c r="N64" s="199"/>
      <c r="O64" s="200"/>
      <c r="P64" s="199"/>
      <c r="Q64" s="199"/>
      <c r="R64" s="199"/>
      <c r="S64" s="200"/>
      <c r="T64" s="199"/>
      <c r="U64" s="199"/>
      <c r="V64" s="199"/>
      <c r="W64" s="200"/>
      <c r="X64" s="199"/>
      <c r="Y64" s="199"/>
      <c r="Z64" s="199"/>
      <c r="AA64" s="200"/>
      <c r="AB64" s="199"/>
      <c r="AC64" s="199"/>
      <c r="AD64" s="199"/>
      <c r="AE64" s="200"/>
      <c r="AF64" s="199"/>
      <c r="AG64" s="199"/>
      <c r="AH64" s="199"/>
      <c r="AI64" s="200"/>
      <c r="AJ64" s="199"/>
      <c r="AK64" s="199"/>
      <c r="AL64" s="199"/>
      <c r="AM64" s="200"/>
      <c r="AN64" s="199"/>
      <c r="AO64" s="199"/>
      <c r="AP64" s="199"/>
      <c r="AQ64" s="200"/>
      <c r="AR64" s="199"/>
      <c r="AS64" s="199"/>
      <c r="AT64" s="202"/>
      <c r="AU64" s="198"/>
      <c r="AV64" s="198"/>
      <c r="AW64" s="198"/>
      <c r="AX64" s="198"/>
      <c r="AY64" s="198"/>
      <c r="AZ64" s="198"/>
      <c r="BA64" s="198"/>
      <c r="BB64" s="198"/>
      <c r="BC64" s="198"/>
      <c r="BD64" s="198"/>
      <c r="BE64" s="198"/>
      <c r="BF64" s="198"/>
    </row>
    <row r="65" spans="1:58" s="130" customFormat="1">
      <c r="A65" s="171"/>
      <c r="B65" s="172"/>
      <c r="C65" s="127"/>
      <c r="D65" s="171"/>
      <c r="G65" s="173"/>
      <c r="H65" s="173"/>
      <c r="I65" s="196"/>
      <c r="J65" s="173"/>
      <c r="K65" s="197"/>
      <c r="L65" s="175"/>
      <c r="M65" s="198"/>
      <c r="N65" s="199"/>
      <c r="O65" s="200"/>
      <c r="P65" s="199"/>
      <c r="Q65" s="199"/>
      <c r="R65" s="199"/>
      <c r="S65" s="200"/>
      <c r="T65" s="199"/>
      <c r="U65" s="199"/>
      <c r="V65" s="199"/>
      <c r="W65" s="200"/>
      <c r="X65" s="199"/>
      <c r="Y65" s="199"/>
      <c r="Z65" s="199"/>
      <c r="AA65" s="200"/>
      <c r="AB65" s="199"/>
      <c r="AC65" s="199"/>
      <c r="AD65" s="199"/>
      <c r="AE65" s="200"/>
      <c r="AF65" s="199"/>
      <c r="AG65" s="199"/>
      <c r="AH65" s="199"/>
      <c r="AI65" s="200"/>
      <c r="AJ65" s="199"/>
      <c r="AK65" s="199"/>
      <c r="AL65" s="199"/>
      <c r="AM65" s="200"/>
      <c r="AN65" s="199"/>
      <c r="AO65" s="199"/>
      <c r="AP65" s="199"/>
      <c r="AQ65" s="200"/>
      <c r="AR65" s="199"/>
      <c r="AS65" s="199"/>
      <c r="AT65" s="202"/>
      <c r="AU65" s="198"/>
      <c r="AV65" s="198"/>
      <c r="AW65" s="198"/>
      <c r="AX65" s="198"/>
      <c r="AY65" s="198"/>
      <c r="AZ65" s="198"/>
      <c r="BA65" s="198"/>
      <c r="BB65" s="198"/>
      <c r="BC65" s="198"/>
      <c r="BD65" s="198"/>
      <c r="BE65" s="198"/>
      <c r="BF65" s="198"/>
    </row>
    <row r="66" spans="1:58" s="130" customFormat="1">
      <c r="A66" s="171"/>
      <c r="B66" s="172"/>
      <c r="C66" s="127"/>
      <c r="D66" s="171"/>
      <c r="G66" s="173"/>
      <c r="H66" s="173"/>
      <c r="I66" s="196"/>
      <c r="J66" s="173"/>
      <c r="K66" s="197"/>
      <c r="L66" s="175"/>
      <c r="M66" s="198"/>
      <c r="N66" s="199"/>
      <c r="O66" s="200"/>
      <c r="P66" s="199"/>
      <c r="Q66" s="199"/>
      <c r="R66" s="199"/>
      <c r="S66" s="200"/>
      <c r="T66" s="199"/>
      <c r="U66" s="199"/>
      <c r="V66" s="199"/>
      <c r="W66" s="200"/>
      <c r="X66" s="199"/>
      <c r="Y66" s="199"/>
      <c r="Z66" s="199"/>
      <c r="AA66" s="200"/>
      <c r="AB66" s="199"/>
      <c r="AC66" s="199"/>
      <c r="AD66" s="199"/>
      <c r="AE66" s="200"/>
      <c r="AF66" s="199"/>
      <c r="AG66" s="199"/>
      <c r="AH66" s="199"/>
      <c r="AI66" s="200"/>
      <c r="AJ66" s="199"/>
      <c r="AK66" s="199"/>
      <c r="AL66" s="199"/>
      <c r="AM66" s="200"/>
      <c r="AN66" s="199"/>
      <c r="AO66" s="199"/>
      <c r="AP66" s="199"/>
      <c r="AQ66" s="200"/>
      <c r="AR66" s="199"/>
      <c r="AS66" s="199"/>
      <c r="AT66" s="202"/>
      <c r="AU66" s="198"/>
      <c r="AV66" s="198"/>
      <c r="AW66" s="198"/>
      <c r="AX66" s="198"/>
      <c r="AY66" s="198"/>
      <c r="AZ66" s="198"/>
      <c r="BA66" s="198"/>
      <c r="BB66" s="198"/>
      <c r="BC66" s="198"/>
      <c r="BD66" s="198"/>
      <c r="BE66" s="198"/>
      <c r="BF66" s="198"/>
    </row>
    <row r="67" spans="1:58" s="130" customFormat="1">
      <c r="A67" s="171"/>
      <c r="B67" s="172"/>
      <c r="C67" s="127"/>
      <c r="D67" s="171"/>
      <c r="G67" s="173"/>
      <c r="H67" s="173"/>
      <c r="I67" s="196"/>
      <c r="J67" s="173"/>
      <c r="K67" s="197"/>
      <c r="L67" s="175"/>
      <c r="M67" s="198"/>
      <c r="N67" s="199"/>
      <c r="O67" s="200"/>
      <c r="P67" s="199"/>
      <c r="Q67" s="199"/>
      <c r="R67" s="199"/>
      <c r="S67" s="200"/>
      <c r="T67" s="199"/>
      <c r="U67" s="199"/>
      <c r="V67" s="199"/>
      <c r="W67" s="200"/>
      <c r="X67" s="199"/>
      <c r="Y67" s="199"/>
      <c r="Z67" s="199"/>
      <c r="AA67" s="200"/>
      <c r="AB67" s="199"/>
      <c r="AC67" s="199"/>
      <c r="AD67" s="199"/>
      <c r="AE67" s="200"/>
      <c r="AF67" s="199"/>
      <c r="AG67" s="199"/>
      <c r="AH67" s="199"/>
      <c r="AI67" s="200"/>
      <c r="AJ67" s="199"/>
      <c r="AK67" s="199"/>
      <c r="AL67" s="199"/>
      <c r="AM67" s="200"/>
      <c r="AN67" s="199"/>
      <c r="AO67" s="199"/>
      <c r="AP67" s="199"/>
      <c r="AQ67" s="200"/>
      <c r="AR67" s="199"/>
      <c r="AS67" s="199"/>
      <c r="AT67" s="202"/>
      <c r="AU67" s="198"/>
      <c r="AV67" s="198"/>
      <c r="AW67" s="198"/>
      <c r="AX67" s="198"/>
      <c r="AY67" s="198"/>
      <c r="AZ67" s="198"/>
      <c r="BA67" s="198"/>
      <c r="BB67" s="198"/>
      <c r="BC67" s="198"/>
      <c r="BD67" s="198"/>
      <c r="BE67" s="198"/>
      <c r="BF67" s="198"/>
    </row>
    <row r="68" spans="1:58" s="130" customFormat="1">
      <c r="A68" s="171"/>
      <c r="B68" s="172"/>
      <c r="C68" s="127"/>
      <c r="D68" s="171"/>
      <c r="G68" s="173"/>
      <c r="H68" s="173"/>
      <c r="I68" s="196"/>
      <c r="J68" s="173"/>
      <c r="K68" s="197"/>
      <c r="L68" s="175"/>
      <c r="M68" s="198"/>
      <c r="N68" s="199"/>
      <c r="O68" s="200"/>
      <c r="P68" s="199"/>
      <c r="Q68" s="199"/>
      <c r="R68" s="199"/>
      <c r="S68" s="200"/>
      <c r="T68" s="199"/>
      <c r="U68" s="199"/>
      <c r="V68" s="199"/>
      <c r="W68" s="200"/>
      <c r="X68" s="199"/>
      <c r="Y68" s="199"/>
      <c r="Z68" s="199"/>
      <c r="AA68" s="200"/>
      <c r="AB68" s="199"/>
      <c r="AC68" s="199"/>
      <c r="AD68" s="199"/>
      <c r="AE68" s="200"/>
      <c r="AF68" s="199"/>
      <c r="AG68" s="199"/>
      <c r="AH68" s="199"/>
      <c r="AI68" s="200"/>
      <c r="AJ68" s="199"/>
      <c r="AK68" s="199"/>
      <c r="AL68" s="199"/>
      <c r="AM68" s="200"/>
      <c r="AN68" s="199"/>
      <c r="AO68" s="199"/>
      <c r="AP68" s="199"/>
      <c r="AQ68" s="200"/>
      <c r="AR68" s="199"/>
      <c r="AS68" s="199"/>
      <c r="AT68" s="202"/>
      <c r="AU68" s="198"/>
      <c r="AV68" s="198"/>
      <c r="AW68" s="198"/>
      <c r="AX68" s="198"/>
      <c r="AY68" s="198"/>
      <c r="AZ68" s="198"/>
      <c r="BA68" s="198"/>
      <c r="BB68" s="198"/>
      <c r="BC68" s="198"/>
      <c r="BD68" s="198"/>
      <c r="BE68" s="198"/>
      <c r="BF68" s="198"/>
    </row>
    <row r="69" spans="1:58" s="130" customFormat="1">
      <c r="A69" s="171"/>
      <c r="B69" s="172"/>
      <c r="C69" s="127"/>
      <c r="D69" s="171"/>
      <c r="G69" s="173"/>
      <c r="H69" s="173"/>
      <c r="I69" s="196"/>
      <c r="J69" s="173"/>
      <c r="K69" s="197"/>
      <c r="L69" s="175"/>
      <c r="M69" s="198"/>
      <c r="N69" s="199"/>
      <c r="O69" s="200"/>
      <c r="P69" s="199"/>
      <c r="Q69" s="199"/>
      <c r="R69" s="199"/>
      <c r="S69" s="200"/>
      <c r="T69" s="199"/>
      <c r="U69" s="199"/>
      <c r="V69" s="199"/>
      <c r="W69" s="200"/>
      <c r="X69" s="199"/>
      <c r="Y69" s="199"/>
      <c r="Z69" s="199"/>
      <c r="AA69" s="200"/>
      <c r="AB69" s="199"/>
      <c r="AC69" s="199"/>
      <c r="AD69" s="199"/>
      <c r="AE69" s="200"/>
      <c r="AF69" s="199"/>
      <c r="AG69" s="199"/>
      <c r="AH69" s="199"/>
      <c r="AI69" s="200"/>
      <c r="AJ69" s="199"/>
      <c r="AK69" s="199"/>
      <c r="AL69" s="199"/>
      <c r="AM69" s="200"/>
      <c r="AN69" s="199"/>
      <c r="AO69" s="199"/>
      <c r="AP69" s="199"/>
      <c r="AQ69" s="200"/>
      <c r="AR69" s="199"/>
      <c r="AS69" s="199"/>
      <c r="AT69" s="202"/>
      <c r="AU69" s="198"/>
      <c r="AV69" s="198"/>
      <c r="AW69" s="198"/>
      <c r="AX69" s="198"/>
      <c r="AY69" s="198"/>
      <c r="AZ69" s="198"/>
      <c r="BA69" s="198"/>
      <c r="BB69" s="198"/>
      <c r="BC69" s="198"/>
      <c r="BD69" s="198"/>
      <c r="BE69" s="198"/>
      <c r="BF69" s="198"/>
    </row>
    <row r="70" spans="1:58" s="130" customFormat="1">
      <c r="A70" s="171"/>
      <c r="B70" s="172"/>
      <c r="C70" s="127"/>
      <c r="D70" s="171"/>
      <c r="G70" s="173"/>
      <c r="H70" s="173"/>
      <c r="I70" s="196"/>
      <c r="J70" s="173"/>
      <c r="K70" s="197"/>
      <c r="L70" s="175"/>
      <c r="M70" s="198"/>
      <c r="N70" s="199"/>
      <c r="O70" s="200"/>
      <c r="P70" s="199"/>
      <c r="Q70" s="199"/>
      <c r="R70" s="199"/>
      <c r="S70" s="200"/>
      <c r="T70" s="199"/>
      <c r="U70" s="199"/>
      <c r="V70" s="199"/>
      <c r="W70" s="200"/>
      <c r="X70" s="199"/>
      <c r="Y70" s="199"/>
      <c r="Z70" s="199"/>
      <c r="AA70" s="200"/>
      <c r="AB70" s="199"/>
      <c r="AC70" s="199"/>
      <c r="AD70" s="199"/>
      <c r="AE70" s="200"/>
      <c r="AF70" s="199"/>
      <c r="AG70" s="199"/>
      <c r="AH70" s="199"/>
      <c r="AI70" s="200"/>
      <c r="AJ70" s="199"/>
      <c r="AK70" s="199"/>
      <c r="AL70" s="199"/>
      <c r="AM70" s="200"/>
      <c r="AN70" s="199"/>
      <c r="AO70" s="199"/>
      <c r="AP70" s="199"/>
      <c r="AQ70" s="200"/>
      <c r="AR70" s="199"/>
      <c r="AS70" s="199"/>
      <c r="AT70" s="202"/>
      <c r="AU70" s="198"/>
      <c r="AV70" s="198"/>
      <c r="AW70" s="198"/>
      <c r="AX70" s="198"/>
      <c r="AY70" s="198"/>
      <c r="AZ70" s="198"/>
      <c r="BA70" s="198"/>
      <c r="BB70" s="198"/>
      <c r="BC70" s="198"/>
      <c r="BD70" s="198"/>
      <c r="BE70" s="198"/>
      <c r="BF70" s="198"/>
    </row>
    <row r="71" spans="1:58" s="130" customFormat="1">
      <c r="A71" s="171"/>
      <c r="B71" s="172"/>
      <c r="C71" s="127"/>
      <c r="D71" s="171"/>
      <c r="G71" s="173"/>
      <c r="H71" s="173"/>
      <c r="I71" s="196"/>
      <c r="J71" s="173"/>
      <c r="K71" s="197"/>
      <c r="L71" s="175"/>
      <c r="M71" s="198"/>
      <c r="N71" s="199"/>
      <c r="O71" s="200"/>
      <c r="P71" s="199"/>
      <c r="Q71" s="199"/>
      <c r="R71" s="199"/>
      <c r="S71" s="200"/>
      <c r="T71" s="199"/>
      <c r="U71" s="199"/>
      <c r="V71" s="199"/>
      <c r="W71" s="200"/>
      <c r="X71" s="199"/>
      <c r="Y71" s="199"/>
      <c r="Z71" s="199"/>
      <c r="AA71" s="200"/>
      <c r="AB71" s="199"/>
      <c r="AC71" s="199"/>
      <c r="AD71" s="199"/>
      <c r="AE71" s="200"/>
      <c r="AF71" s="199"/>
      <c r="AG71" s="199"/>
      <c r="AH71" s="199"/>
      <c r="AI71" s="200"/>
      <c r="AJ71" s="199"/>
      <c r="AK71" s="199"/>
      <c r="AL71" s="199"/>
      <c r="AM71" s="200"/>
      <c r="AN71" s="199"/>
      <c r="AO71" s="199"/>
      <c r="AP71" s="199"/>
      <c r="AQ71" s="200"/>
      <c r="AR71" s="199"/>
      <c r="AS71" s="199"/>
      <c r="AT71" s="202"/>
      <c r="AU71" s="198"/>
      <c r="AV71" s="198"/>
      <c r="AW71" s="198"/>
      <c r="AX71" s="198"/>
      <c r="AY71" s="198"/>
      <c r="AZ71" s="198"/>
      <c r="BA71" s="198"/>
      <c r="BB71" s="198"/>
      <c r="BC71" s="198"/>
      <c r="BD71" s="198"/>
      <c r="BE71" s="198"/>
      <c r="BF71" s="198"/>
    </row>
    <row r="72" spans="1:58" s="130" customFormat="1">
      <c r="A72" s="171"/>
      <c r="B72" s="172"/>
      <c r="C72" s="127"/>
      <c r="D72" s="171"/>
      <c r="G72" s="173"/>
      <c r="H72" s="173"/>
      <c r="I72" s="196"/>
      <c r="J72" s="173"/>
      <c r="K72" s="197"/>
      <c r="L72" s="175"/>
      <c r="M72" s="198"/>
      <c r="N72" s="199"/>
      <c r="O72" s="200"/>
      <c r="P72" s="199"/>
      <c r="Q72" s="199"/>
      <c r="R72" s="199"/>
      <c r="S72" s="200"/>
      <c r="T72" s="199"/>
      <c r="U72" s="199"/>
      <c r="V72" s="199"/>
      <c r="W72" s="200"/>
      <c r="X72" s="199"/>
      <c r="Y72" s="199"/>
      <c r="Z72" s="199"/>
      <c r="AA72" s="200"/>
      <c r="AB72" s="199"/>
      <c r="AC72" s="199"/>
      <c r="AD72" s="199"/>
      <c r="AE72" s="200"/>
      <c r="AF72" s="199"/>
      <c r="AG72" s="199"/>
      <c r="AH72" s="199"/>
      <c r="AI72" s="200"/>
      <c r="AJ72" s="199"/>
      <c r="AK72" s="199"/>
      <c r="AL72" s="199"/>
      <c r="AM72" s="200"/>
      <c r="AN72" s="199"/>
      <c r="AO72" s="199"/>
      <c r="AP72" s="199"/>
      <c r="AQ72" s="200"/>
      <c r="AR72" s="199"/>
      <c r="AS72" s="199"/>
      <c r="AT72" s="202"/>
      <c r="AU72" s="198"/>
      <c r="AV72" s="198"/>
      <c r="AW72" s="198"/>
      <c r="AX72" s="198"/>
      <c r="AY72" s="198"/>
      <c r="AZ72" s="198"/>
      <c r="BA72" s="198"/>
      <c r="BB72" s="198"/>
      <c r="BC72" s="198"/>
      <c r="BD72" s="198"/>
      <c r="BE72" s="198"/>
      <c r="BF72" s="198"/>
    </row>
    <row r="73" spans="1:58" s="130" customFormat="1">
      <c r="A73" s="171"/>
      <c r="B73" s="172"/>
      <c r="C73" s="127"/>
      <c r="D73" s="171"/>
      <c r="G73" s="173"/>
      <c r="H73" s="173"/>
      <c r="I73" s="196"/>
      <c r="J73" s="173"/>
      <c r="K73" s="197"/>
      <c r="L73" s="175"/>
      <c r="M73" s="198"/>
      <c r="N73" s="199"/>
      <c r="O73" s="200"/>
      <c r="P73" s="199"/>
      <c r="Q73" s="199"/>
      <c r="R73" s="199"/>
      <c r="S73" s="200"/>
      <c r="T73" s="199"/>
      <c r="U73" s="199"/>
      <c r="V73" s="199"/>
      <c r="W73" s="200"/>
      <c r="X73" s="199"/>
      <c r="Y73" s="199"/>
      <c r="Z73" s="199"/>
      <c r="AA73" s="200"/>
      <c r="AB73" s="199"/>
      <c r="AC73" s="199"/>
      <c r="AD73" s="199"/>
      <c r="AE73" s="200"/>
      <c r="AF73" s="199"/>
      <c r="AG73" s="199"/>
      <c r="AH73" s="199"/>
      <c r="AI73" s="200"/>
      <c r="AJ73" s="199"/>
      <c r="AK73" s="199"/>
      <c r="AL73" s="199"/>
      <c r="AM73" s="200"/>
      <c r="AN73" s="199"/>
      <c r="AO73" s="199"/>
      <c r="AP73" s="199"/>
      <c r="AQ73" s="200"/>
      <c r="AR73" s="199"/>
      <c r="AS73" s="199"/>
      <c r="AT73" s="202"/>
      <c r="AU73" s="198"/>
      <c r="AV73" s="198"/>
      <c r="AW73" s="198"/>
      <c r="AX73" s="198"/>
      <c r="AY73" s="198"/>
      <c r="AZ73" s="198"/>
      <c r="BA73" s="198"/>
      <c r="BB73" s="198"/>
      <c r="BC73" s="198"/>
      <c r="BD73" s="198"/>
      <c r="BE73" s="198"/>
      <c r="BF73" s="198"/>
    </row>
    <row r="74" spans="1:58" s="130" customFormat="1">
      <c r="A74" s="171"/>
      <c r="B74" s="172"/>
      <c r="C74" s="127"/>
      <c r="D74" s="171"/>
      <c r="G74" s="173"/>
      <c r="H74" s="173"/>
      <c r="I74" s="196"/>
      <c r="J74" s="173"/>
      <c r="K74" s="197"/>
      <c r="L74" s="175"/>
      <c r="M74" s="198"/>
      <c r="N74" s="199"/>
      <c r="O74" s="200"/>
      <c r="P74" s="199"/>
      <c r="Q74" s="199"/>
      <c r="R74" s="199"/>
      <c r="S74" s="200"/>
      <c r="T74" s="199"/>
      <c r="U74" s="199"/>
      <c r="V74" s="199"/>
      <c r="W74" s="200"/>
      <c r="X74" s="199"/>
      <c r="Y74" s="199"/>
      <c r="Z74" s="199"/>
      <c r="AA74" s="200"/>
      <c r="AB74" s="199"/>
      <c r="AC74" s="199"/>
      <c r="AD74" s="199"/>
      <c r="AE74" s="200"/>
      <c r="AF74" s="199"/>
      <c r="AG74" s="199"/>
      <c r="AH74" s="199"/>
      <c r="AI74" s="200"/>
      <c r="AJ74" s="199"/>
      <c r="AK74" s="199"/>
      <c r="AL74" s="199"/>
      <c r="AM74" s="200"/>
      <c r="AN74" s="199"/>
      <c r="AO74" s="199"/>
      <c r="AP74" s="199"/>
      <c r="AQ74" s="200"/>
      <c r="AR74" s="199"/>
      <c r="AS74" s="199"/>
      <c r="AT74" s="202"/>
      <c r="AU74" s="198"/>
      <c r="AV74" s="198"/>
      <c r="AW74" s="198"/>
      <c r="AX74" s="198"/>
      <c r="AY74" s="198"/>
      <c r="AZ74" s="198"/>
      <c r="BA74" s="198"/>
      <c r="BB74" s="198"/>
      <c r="BC74" s="198"/>
      <c r="BD74" s="198"/>
      <c r="BE74" s="198"/>
      <c r="BF74" s="198"/>
    </row>
    <row r="75" spans="1:58" s="130" customFormat="1">
      <c r="A75" s="171"/>
      <c r="B75" s="172"/>
      <c r="C75" s="127"/>
      <c r="D75" s="171"/>
      <c r="G75" s="173"/>
      <c r="H75" s="173"/>
      <c r="I75" s="196"/>
      <c r="J75" s="173"/>
      <c r="K75" s="197"/>
      <c r="L75" s="175"/>
      <c r="M75" s="198"/>
      <c r="N75" s="199"/>
      <c r="O75" s="200"/>
      <c r="P75" s="199"/>
      <c r="Q75" s="199"/>
      <c r="R75" s="199"/>
      <c r="S75" s="200"/>
      <c r="T75" s="199"/>
      <c r="U75" s="199"/>
      <c r="V75" s="199"/>
      <c r="W75" s="200"/>
      <c r="X75" s="199"/>
      <c r="Y75" s="199"/>
      <c r="Z75" s="199"/>
      <c r="AA75" s="200"/>
      <c r="AB75" s="199"/>
      <c r="AC75" s="199"/>
      <c r="AD75" s="199"/>
      <c r="AE75" s="200"/>
      <c r="AF75" s="199"/>
      <c r="AG75" s="199"/>
      <c r="AH75" s="199"/>
      <c r="AI75" s="200"/>
      <c r="AJ75" s="199"/>
      <c r="AK75" s="199"/>
      <c r="AL75" s="199"/>
      <c r="AM75" s="200"/>
      <c r="AN75" s="199"/>
      <c r="AO75" s="199"/>
      <c r="AP75" s="199"/>
      <c r="AQ75" s="200"/>
      <c r="AR75" s="199"/>
      <c r="AS75" s="199"/>
      <c r="AT75" s="202"/>
      <c r="AU75" s="198"/>
      <c r="AV75" s="198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</row>
    <row r="76" spans="1:58" s="130" customFormat="1">
      <c r="A76" s="171"/>
      <c r="B76" s="172"/>
      <c r="C76" s="127"/>
      <c r="D76" s="171"/>
      <c r="G76" s="173"/>
      <c r="H76" s="173"/>
      <c r="I76" s="196"/>
      <c r="J76" s="173"/>
      <c r="K76" s="197"/>
      <c r="L76" s="175"/>
      <c r="M76" s="198"/>
      <c r="N76" s="199"/>
      <c r="O76" s="200"/>
      <c r="P76" s="199"/>
      <c r="Q76" s="199"/>
      <c r="R76" s="199"/>
      <c r="S76" s="200"/>
      <c r="T76" s="199"/>
      <c r="U76" s="199"/>
      <c r="V76" s="199"/>
      <c r="W76" s="200"/>
      <c r="X76" s="199"/>
      <c r="Y76" s="199"/>
      <c r="Z76" s="199"/>
      <c r="AA76" s="200"/>
      <c r="AB76" s="199"/>
      <c r="AC76" s="199"/>
      <c r="AD76" s="199"/>
      <c r="AE76" s="200"/>
      <c r="AF76" s="199"/>
      <c r="AG76" s="199"/>
      <c r="AH76" s="199"/>
      <c r="AI76" s="200"/>
      <c r="AJ76" s="199"/>
      <c r="AK76" s="199"/>
      <c r="AL76" s="199"/>
      <c r="AM76" s="200"/>
      <c r="AN76" s="199"/>
      <c r="AO76" s="199"/>
      <c r="AP76" s="199"/>
      <c r="AQ76" s="200"/>
      <c r="AR76" s="199"/>
      <c r="AS76" s="199"/>
      <c r="AT76" s="202"/>
      <c r="AU76" s="198"/>
      <c r="AV76" s="198"/>
      <c r="AW76" s="198"/>
      <c r="AX76" s="198"/>
      <c r="AY76" s="198"/>
      <c r="AZ76" s="198"/>
      <c r="BA76" s="198"/>
      <c r="BB76" s="198"/>
      <c r="BC76" s="198"/>
      <c r="BD76" s="198"/>
      <c r="BE76" s="198"/>
      <c r="BF76" s="198"/>
    </row>
    <row r="77" spans="1:58" s="130" customFormat="1">
      <c r="A77" s="171"/>
      <c r="B77" s="172"/>
      <c r="C77" s="127"/>
      <c r="D77" s="171"/>
      <c r="G77" s="173"/>
      <c r="H77" s="173"/>
      <c r="I77" s="196"/>
      <c r="J77" s="173"/>
      <c r="K77" s="197"/>
      <c r="L77" s="175"/>
      <c r="M77" s="198"/>
      <c r="N77" s="199"/>
      <c r="O77" s="200"/>
      <c r="P77" s="199"/>
      <c r="Q77" s="199"/>
      <c r="R77" s="199"/>
      <c r="S77" s="200"/>
      <c r="T77" s="199"/>
      <c r="U77" s="199"/>
      <c r="V77" s="199"/>
      <c r="W77" s="200"/>
      <c r="X77" s="199"/>
      <c r="Y77" s="199"/>
      <c r="Z77" s="199"/>
      <c r="AA77" s="200"/>
      <c r="AB77" s="199"/>
      <c r="AC77" s="199"/>
      <c r="AD77" s="199"/>
      <c r="AE77" s="200"/>
      <c r="AF77" s="199"/>
      <c r="AG77" s="199"/>
      <c r="AH77" s="199"/>
      <c r="AI77" s="200"/>
      <c r="AJ77" s="199"/>
      <c r="AK77" s="199"/>
      <c r="AL77" s="199"/>
      <c r="AM77" s="200"/>
      <c r="AN77" s="199"/>
      <c r="AO77" s="199"/>
      <c r="AP77" s="199"/>
      <c r="AQ77" s="200"/>
      <c r="AR77" s="199"/>
      <c r="AS77" s="199"/>
      <c r="AT77" s="202"/>
      <c r="AU77" s="198"/>
      <c r="AV77" s="198"/>
      <c r="AW77" s="198"/>
      <c r="AX77" s="198"/>
      <c r="AY77" s="198"/>
      <c r="AZ77" s="198"/>
      <c r="BA77" s="198"/>
      <c r="BB77" s="198"/>
      <c r="BC77" s="198"/>
      <c r="BD77" s="198"/>
      <c r="BE77" s="198"/>
      <c r="BF77" s="198"/>
    </row>
    <row r="78" spans="1:58" s="130" customFormat="1">
      <c r="A78" s="171"/>
      <c r="B78" s="172"/>
      <c r="C78" s="127"/>
      <c r="D78" s="171"/>
      <c r="G78" s="173"/>
      <c r="H78" s="173"/>
      <c r="I78" s="196"/>
      <c r="J78" s="173"/>
      <c r="K78" s="197"/>
      <c r="L78" s="175"/>
      <c r="M78" s="198"/>
      <c r="N78" s="199"/>
      <c r="O78" s="200"/>
      <c r="P78" s="199"/>
      <c r="Q78" s="199"/>
      <c r="R78" s="199"/>
      <c r="S78" s="200"/>
      <c r="T78" s="199"/>
      <c r="U78" s="199"/>
      <c r="V78" s="199"/>
      <c r="W78" s="200"/>
      <c r="X78" s="199"/>
      <c r="Y78" s="199"/>
      <c r="Z78" s="199"/>
      <c r="AA78" s="200"/>
      <c r="AB78" s="199"/>
      <c r="AC78" s="199"/>
      <c r="AD78" s="199"/>
      <c r="AE78" s="200"/>
      <c r="AF78" s="199"/>
      <c r="AG78" s="199"/>
      <c r="AH78" s="199"/>
      <c r="AI78" s="200"/>
      <c r="AJ78" s="199"/>
      <c r="AK78" s="199"/>
      <c r="AL78" s="199"/>
      <c r="AM78" s="200"/>
      <c r="AN78" s="199"/>
      <c r="AO78" s="199"/>
      <c r="AP78" s="199"/>
      <c r="AQ78" s="200"/>
      <c r="AR78" s="199"/>
      <c r="AS78" s="199"/>
      <c r="AT78" s="202"/>
      <c r="AU78" s="198"/>
      <c r="AV78" s="198"/>
      <c r="AW78" s="198"/>
      <c r="AX78" s="198"/>
      <c r="AY78" s="198"/>
      <c r="AZ78" s="198"/>
      <c r="BA78" s="198"/>
      <c r="BB78" s="198"/>
      <c r="BC78" s="198"/>
      <c r="BD78" s="198"/>
      <c r="BE78" s="198"/>
      <c r="BF78" s="198"/>
    </row>
    <row r="79" spans="1:58" s="130" customFormat="1">
      <c r="A79" s="171"/>
      <c r="B79" s="172"/>
      <c r="C79" s="127"/>
      <c r="D79" s="171"/>
      <c r="G79" s="173"/>
      <c r="H79" s="173"/>
      <c r="I79" s="196"/>
      <c r="J79" s="173"/>
      <c r="K79" s="197"/>
      <c r="L79" s="175"/>
      <c r="M79" s="198"/>
      <c r="N79" s="199"/>
      <c r="O79" s="200"/>
      <c r="P79" s="199"/>
      <c r="Q79" s="199"/>
      <c r="R79" s="199"/>
      <c r="S79" s="200"/>
      <c r="T79" s="199"/>
      <c r="U79" s="199"/>
      <c r="V79" s="199"/>
      <c r="W79" s="200"/>
      <c r="X79" s="199"/>
      <c r="Y79" s="199"/>
      <c r="Z79" s="199"/>
      <c r="AA79" s="200"/>
      <c r="AB79" s="199"/>
      <c r="AC79" s="199"/>
      <c r="AD79" s="199"/>
      <c r="AE79" s="200"/>
      <c r="AF79" s="199"/>
      <c r="AG79" s="199"/>
      <c r="AH79" s="199"/>
      <c r="AI79" s="200"/>
      <c r="AJ79" s="199"/>
      <c r="AK79" s="199"/>
      <c r="AL79" s="199"/>
      <c r="AM79" s="200"/>
      <c r="AN79" s="199"/>
      <c r="AO79" s="199"/>
      <c r="AP79" s="199"/>
      <c r="AQ79" s="200"/>
      <c r="AR79" s="199"/>
      <c r="AS79" s="199"/>
      <c r="AT79" s="202"/>
      <c r="AU79" s="198"/>
      <c r="AV79" s="198"/>
      <c r="AW79" s="198"/>
      <c r="AX79" s="198"/>
      <c r="AY79" s="198"/>
      <c r="AZ79" s="198"/>
      <c r="BA79" s="198"/>
      <c r="BB79" s="198"/>
      <c r="BC79" s="198"/>
      <c r="BD79" s="198"/>
      <c r="BE79" s="198"/>
      <c r="BF79" s="198"/>
    </row>
    <row r="80" spans="1:58" s="130" customFormat="1">
      <c r="A80" s="171"/>
      <c r="B80" s="172"/>
      <c r="C80" s="127"/>
      <c r="D80" s="171"/>
      <c r="G80" s="173"/>
      <c r="H80" s="173"/>
      <c r="I80" s="196"/>
      <c r="J80" s="173"/>
      <c r="K80" s="197"/>
      <c r="L80" s="175"/>
      <c r="M80" s="198"/>
      <c r="N80" s="199"/>
      <c r="O80" s="200"/>
      <c r="P80" s="199"/>
      <c r="Q80" s="199"/>
      <c r="R80" s="199"/>
      <c r="S80" s="200"/>
      <c r="T80" s="199"/>
      <c r="U80" s="199"/>
      <c r="V80" s="199"/>
      <c r="W80" s="200"/>
      <c r="X80" s="199"/>
      <c r="Y80" s="199"/>
      <c r="Z80" s="199"/>
      <c r="AA80" s="200"/>
      <c r="AB80" s="199"/>
      <c r="AC80" s="199"/>
      <c r="AD80" s="199"/>
      <c r="AE80" s="200"/>
      <c r="AF80" s="199"/>
      <c r="AG80" s="199"/>
      <c r="AH80" s="199"/>
      <c r="AI80" s="200"/>
      <c r="AJ80" s="199"/>
      <c r="AK80" s="199"/>
      <c r="AL80" s="199"/>
      <c r="AM80" s="200"/>
      <c r="AN80" s="199"/>
      <c r="AO80" s="199"/>
      <c r="AP80" s="199"/>
      <c r="AQ80" s="200"/>
      <c r="AR80" s="199"/>
      <c r="AS80" s="199"/>
      <c r="AT80" s="202"/>
      <c r="AU80" s="198"/>
      <c r="AV80" s="198"/>
      <c r="AW80" s="198"/>
      <c r="AX80" s="198"/>
      <c r="AY80" s="198"/>
      <c r="AZ80" s="198"/>
      <c r="BA80" s="198"/>
      <c r="BB80" s="198"/>
      <c r="BC80" s="198"/>
      <c r="BD80" s="198"/>
      <c r="BE80" s="198"/>
      <c r="BF80" s="198"/>
    </row>
    <row r="81" spans="1:58" s="130" customFormat="1">
      <c r="A81" s="171"/>
      <c r="B81" s="172"/>
      <c r="C81" s="127"/>
      <c r="D81" s="171"/>
      <c r="G81" s="173"/>
      <c r="H81" s="173"/>
      <c r="I81" s="196"/>
      <c r="J81" s="173"/>
      <c r="K81" s="197"/>
      <c r="L81" s="175"/>
      <c r="M81" s="198"/>
      <c r="N81" s="199"/>
      <c r="O81" s="200"/>
      <c r="P81" s="199"/>
      <c r="Q81" s="199"/>
      <c r="R81" s="199"/>
      <c r="S81" s="200"/>
      <c r="T81" s="199"/>
      <c r="U81" s="199"/>
      <c r="V81" s="199"/>
      <c r="W81" s="200"/>
      <c r="X81" s="199"/>
      <c r="Y81" s="199"/>
      <c r="Z81" s="199"/>
      <c r="AA81" s="200"/>
      <c r="AB81" s="199"/>
      <c r="AC81" s="199"/>
      <c r="AD81" s="199"/>
      <c r="AE81" s="200"/>
      <c r="AF81" s="199"/>
      <c r="AG81" s="199"/>
      <c r="AH81" s="199"/>
      <c r="AI81" s="200"/>
      <c r="AJ81" s="199"/>
      <c r="AK81" s="199"/>
      <c r="AL81" s="199"/>
      <c r="AM81" s="200"/>
      <c r="AN81" s="199"/>
      <c r="AO81" s="199"/>
      <c r="AP81" s="199"/>
      <c r="AQ81" s="200"/>
      <c r="AR81" s="199"/>
      <c r="AS81" s="199"/>
      <c r="AT81" s="202"/>
      <c r="AU81" s="198"/>
      <c r="AV81" s="198"/>
      <c r="AW81" s="198"/>
      <c r="AX81" s="198"/>
      <c r="AY81" s="198"/>
      <c r="AZ81" s="198"/>
      <c r="BA81" s="198"/>
      <c r="BB81" s="198"/>
      <c r="BC81" s="198"/>
      <c r="BD81" s="198"/>
      <c r="BE81" s="198"/>
      <c r="BF81" s="198"/>
    </row>
    <row r="82" spans="1:58" s="130" customFormat="1">
      <c r="A82" s="171"/>
      <c r="B82" s="172"/>
      <c r="C82" s="127"/>
      <c r="D82" s="171"/>
      <c r="G82" s="173"/>
      <c r="H82" s="173"/>
      <c r="I82" s="196"/>
      <c r="J82" s="173"/>
      <c r="K82" s="197"/>
      <c r="L82" s="175"/>
      <c r="M82" s="198"/>
      <c r="N82" s="199"/>
      <c r="O82" s="200"/>
      <c r="P82" s="199"/>
      <c r="Q82" s="199"/>
      <c r="R82" s="199"/>
      <c r="S82" s="200"/>
      <c r="T82" s="199"/>
      <c r="U82" s="199"/>
      <c r="V82" s="199"/>
      <c r="W82" s="200"/>
      <c r="X82" s="199"/>
      <c r="Y82" s="199"/>
      <c r="Z82" s="199"/>
      <c r="AA82" s="200"/>
      <c r="AB82" s="199"/>
      <c r="AC82" s="199"/>
      <c r="AD82" s="199"/>
      <c r="AE82" s="200"/>
      <c r="AF82" s="199"/>
      <c r="AG82" s="199"/>
      <c r="AH82" s="199"/>
      <c r="AI82" s="200"/>
      <c r="AJ82" s="199"/>
      <c r="AK82" s="199"/>
      <c r="AL82" s="199"/>
      <c r="AM82" s="200"/>
      <c r="AN82" s="199"/>
      <c r="AO82" s="199"/>
      <c r="AP82" s="199"/>
      <c r="AQ82" s="200"/>
      <c r="AR82" s="199"/>
      <c r="AS82" s="199"/>
      <c r="AT82" s="202"/>
      <c r="AU82" s="198"/>
      <c r="AV82" s="198"/>
      <c r="AW82" s="198"/>
      <c r="AX82" s="198"/>
      <c r="AY82" s="198"/>
      <c r="AZ82" s="198"/>
      <c r="BA82" s="198"/>
      <c r="BB82" s="198"/>
      <c r="BC82" s="198"/>
      <c r="BD82" s="198"/>
      <c r="BE82" s="198"/>
      <c r="BF82" s="198"/>
    </row>
    <row r="83" spans="1:58" s="130" customFormat="1">
      <c r="A83" s="171"/>
      <c r="B83" s="172"/>
      <c r="C83" s="127"/>
      <c r="D83" s="171"/>
      <c r="G83" s="173"/>
      <c r="H83" s="173"/>
      <c r="I83" s="196"/>
      <c r="J83" s="173"/>
      <c r="K83" s="197"/>
      <c r="L83" s="175"/>
      <c r="M83" s="198"/>
      <c r="N83" s="199"/>
      <c r="O83" s="200"/>
      <c r="P83" s="199"/>
      <c r="Q83" s="199"/>
      <c r="R83" s="199"/>
      <c r="S83" s="200"/>
      <c r="T83" s="199"/>
      <c r="U83" s="199"/>
      <c r="V83" s="199"/>
      <c r="W83" s="200"/>
      <c r="X83" s="199"/>
      <c r="Y83" s="199"/>
      <c r="Z83" s="199"/>
      <c r="AA83" s="200"/>
      <c r="AB83" s="199"/>
      <c r="AC83" s="199"/>
      <c r="AD83" s="199"/>
      <c r="AE83" s="200"/>
      <c r="AF83" s="199"/>
      <c r="AG83" s="199"/>
      <c r="AH83" s="199"/>
      <c r="AI83" s="200"/>
      <c r="AJ83" s="199"/>
      <c r="AK83" s="199"/>
      <c r="AL83" s="199"/>
      <c r="AM83" s="200"/>
      <c r="AN83" s="199"/>
      <c r="AO83" s="199"/>
      <c r="AP83" s="199"/>
      <c r="AQ83" s="200"/>
      <c r="AR83" s="199"/>
      <c r="AS83" s="199"/>
      <c r="AT83" s="202"/>
      <c r="AU83" s="198"/>
      <c r="AV83" s="198"/>
      <c r="AW83" s="198"/>
      <c r="AX83" s="198"/>
      <c r="AY83" s="198"/>
      <c r="AZ83" s="198"/>
      <c r="BA83" s="198"/>
      <c r="BB83" s="198"/>
      <c r="BC83" s="198"/>
      <c r="BD83" s="198"/>
      <c r="BE83" s="198"/>
      <c r="BF83" s="198"/>
    </row>
    <row r="84" spans="1:58" s="130" customFormat="1">
      <c r="A84" s="171"/>
      <c r="B84" s="172"/>
      <c r="C84" s="127"/>
      <c r="D84" s="171"/>
      <c r="G84" s="173"/>
      <c r="H84" s="173"/>
      <c r="I84" s="196"/>
      <c r="J84" s="173"/>
      <c r="K84" s="197"/>
      <c r="L84" s="175"/>
      <c r="M84" s="198"/>
      <c r="N84" s="199"/>
      <c r="O84" s="200"/>
      <c r="P84" s="199"/>
      <c r="Q84" s="199"/>
      <c r="R84" s="199"/>
      <c r="S84" s="200"/>
      <c r="T84" s="199"/>
      <c r="U84" s="199"/>
      <c r="V84" s="199"/>
      <c r="W84" s="200"/>
      <c r="X84" s="199"/>
      <c r="Y84" s="199"/>
      <c r="Z84" s="199"/>
      <c r="AA84" s="200"/>
      <c r="AB84" s="199"/>
      <c r="AC84" s="199"/>
      <c r="AD84" s="199"/>
      <c r="AE84" s="200"/>
      <c r="AF84" s="199"/>
      <c r="AG84" s="199"/>
      <c r="AH84" s="199"/>
      <c r="AI84" s="200"/>
      <c r="AJ84" s="199"/>
      <c r="AK84" s="199"/>
      <c r="AL84" s="199"/>
      <c r="AM84" s="200"/>
      <c r="AN84" s="199"/>
      <c r="AO84" s="199"/>
      <c r="AP84" s="199"/>
      <c r="AQ84" s="200"/>
      <c r="AR84" s="199"/>
      <c r="AS84" s="199"/>
      <c r="AT84" s="202"/>
      <c r="AU84" s="198"/>
      <c r="AV84" s="198"/>
      <c r="AW84" s="198"/>
      <c r="AX84" s="198"/>
      <c r="AY84" s="198"/>
      <c r="AZ84" s="198"/>
      <c r="BA84" s="198"/>
      <c r="BB84" s="198"/>
      <c r="BC84" s="198"/>
      <c r="BD84" s="198"/>
      <c r="BE84" s="198"/>
      <c r="BF84" s="198"/>
    </row>
    <row r="85" spans="1:58" s="130" customFormat="1">
      <c r="A85" s="171"/>
      <c r="B85" s="172"/>
      <c r="C85" s="127"/>
      <c r="D85" s="171"/>
      <c r="G85" s="173"/>
      <c r="H85" s="173"/>
      <c r="I85" s="196"/>
      <c r="J85" s="173"/>
      <c r="K85" s="197"/>
      <c r="L85" s="175"/>
      <c r="M85" s="198"/>
      <c r="N85" s="199"/>
      <c r="O85" s="200"/>
      <c r="P85" s="199"/>
      <c r="Q85" s="199"/>
      <c r="R85" s="199"/>
      <c r="S85" s="200"/>
      <c r="T85" s="199"/>
      <c r="U85" s="199"/>
      <c r="V85" s="199"/>
      <c r="W85" s="200"/>
      <c r="X85" s="199"/>
      <c r="Y85" s="199"/>
      <c r="Z85" s="199"/>
      <c r="AA85" s="200"/>
      <c r="AB85" s="199"/>
      <c r="AC85" s="199"/>
      <c r="AD85" s="199"/>
      <c r="AE85" s="200"/>
      <c r="AF85" s="199"/>
      <c r="AG85" s="199"/>
      <c r="AH85" s="199"/>
      <c r="AI85" s="200"/>
      <c r="AJ85" s="199"/>
      <c r="AK85" s="199"/>
      <c r="AL85" s="199"/>
      <c r="AM85" s="200"/>
      <c r="AN85" s="199"/>
      <c r="AO85" s="199"/>
      <c r="AP85" s="199"/>
      <c r="AQ85" s="200"/>
      <c r="AR85" s="199"/>
      <c r="AS85" s="199"/>
      <c r="AT85" s="202"/>
      <c r="AU85" s="198"/>
      <c r="AV85" s="198"/>
      <c r="AW85" s="198"/>
      <c r="AX85" s="198"/>
      <c r="AY85" s="198"/>
      <c r="AZ85" s="198"/>
      <c r="BA85" s="198"/>
      <c r="BB85" s="198"/>
      <c r="BC85" s="198"/>
      <c r="BD85" s="198"/>
      <c r="BE85" s="198"/>
      <c r="BF85" s="198"/>
    </row>
    <row r="86" spans="1:58" s="130" customFormat="1">
      <c r="A86" s="171"/>
      <c r="B86" s="172"/>
      <c r="C86" s="127"/>
      <c r="D86" s="171"/>
      <c r="G86" s="173"/>
      <c r="H86" s="173"/>
      <c r="I86" s="196"/>
      <c r="J86" s="173"/>
      <c r="K86" s="197"/>
      <c r="L86" s="175"/>
      <c r="M86" s="198"/>
      <c r="N86" s="199"/>
      <c r="O86" s="200"/>
      <c r="P86" s="199"/>
      <c r="Q86" s="199"/>
      <c r="R86" s="199"/>
      <c r="S86" s="200"/>
      <c r="T86" s="199"/>
      <c r="U86" s="199"/>
      <c r="V86" s="199"/>
      <c r="W86" s="200"/>
      <c r="X86" s="199"/>
      <c r="Y86" s="199"/>
      <c r="Z86" s="199"/>
      <c r="AA86" s="200"/>
      <c r="AB86" s="199"/>
      <c r="AC86" s="199"/>
      <c r="AD86" s="199"/>
      <c r="AE86" s="200"/>
      <c r="AF86" s="199"/>
      <c r="AG86" s="199"/>
      <c r="AH86" s="199"/>
      <c r="AI86" s="200"/>
      <c r="AJ86" s="199"/>
      <c r="AK86" s="199"/>
      <c r="AL86" s="199"/>
      <c r="AM86" s="200"/>
      <c r="AN86" s="199"/>
      <c r="AO86" s="199"/>
      <c r="AP86" s="199"/>
      <c r="AQ86" s="200"/>
      <c r="AR86" s="199"/>
      <c r="AS86" s="199"/>
      <c r="AT86" s="202"/>
      <c r="AU86" s="198"/>
      <c r="AV86" s="198"/>
      <c r="AW86" s="198"/>
      <c r="AX86" s="198"/>
      <c r="AY86" s="198"/>
      <c r="AZ86" s="198"/>
      <c r="BA86" s="198"/>
      <c r="BB86" s="198"/>
      <c r="BC86" s="198"/>
      <c r="BD86" s="198"/>
      <c r="BE86" s="198"/>
      <c r="BF86" s="198"/>
    </row>
    <row r="87" spans="1:58" s="130" customFormat="1">
      <c r="A87" s="171"/>
      <c r="B87" s="172"/>
      <c r="C87" s="127"/>
      <c r="D87" s="171"/>
      <c r="G87" s="173"/>
      <c r="H87" s="173"/>
      <c r="I87" s="196"/>
      <c r="J87" s="173"/>
      <c r="K87" s="197"/>
      <c r="L87" s="175"/>
      <c r="M87" s="198"/>
      <c r="N87" s="199"/>
      <c r="O87" s="200"/>
      <c r="P87" s="199"/>
      <c r="Q87" s="199"/>
      <c r="R87" s="199"/>
      <c r="S87" s="200"/>
      <c r="T87" s="199"/>
      <c r="U87" s="199"/>
      <c r="V87" s="199"/>
      <c r="W87" s="200"/>
      <c r="X87" s="199"/>
      <c r="Y87" s="199"/>
      <c r="Z87" s="199"/>
      <c r="AA87" s="200"/>
      <c r="AB87" s="199"/>
      <c r="AC87" s="199"/>
      <c r="AD87" s="199"/>
      <c r="AE87" s="200"/>
      <c r="AF87" s="199"/>
      <c r="AG87" s="199"/>
      <c r="AH87" s="199"/>
      <c r="AI87" s="200"/>
      <c r="AJ87" s="199"/>
      <c r="AK87" s="199"/>
      <c r="AL87" s="199"/>
      <c r="AM87" s="200"/>
      <c r="AN87" s="199"/>
      <c r="AO87" s="199"/>
      <c r="AP87" s="199"/>
      <c r="AQ87" s="200"/>
      <c r="AR87" s="199"/>
      <c r="AS87" s="199"/>
      <c r="AT87" s="202"/>
      <c r="AU87" s="198"/>
      <c r="AV87" s="198"/>
      <c r="AW87" s="198"/>
      <c r="AX87" s="198"/>
      <c r="AY87" s="198"/>
      <c r="AZ87" s="198"/>
      <c r="BA87" s="198"/>
      <c r="BB87" s="198"/>
      <c r="BC87" s="198"/>
      <c r="BD87" s="198"/>
      <c r="BE87" s="198"/>
      <c r="BF87" s="198"/>
    </row>
    <row r="88" spans="1:58" s="130" customFormat="1">
      <c r="A88" s="171"/>
      <c r="B88" s="172"/>
      <c r="C88" s="127"/>
      <c r="D88" s="171"/>
      <c r="G88" s="173"/>
      <c r="H88" s="173"/>
      <c r="I88" s="196"/>
      <c r="J88" s="173"/>
      <c r="K88" s="197"/>
      <c r="L88" s="175"/>
      <c r="M88" s="198"/>
      <c r="N88" s="199"/>
      <c r="O88" s="200"/>
      <c r="P88" s="199"/>
      <c r="Q88" s="199"/>
      <c r="R88" s="199"/>
      <c r="S88" s="200"/>
      <c r="T88" s="199"/>
      <c r="U88" s="199"/>
      <c r="V88" s="199"/>
      <c r="W88" s="200"/>
      <c r="X88" s="199"/>
      <c r="Y88" s="199"/>
      <c r="Z88" s="199"/>
      <c r="AA88" s="200"/>
      <c r="AB88" s="199"/>
      <c r="AC88" s="199"/>
      <c r="AD88" s="199"/>
      <c r="AE88" s="200"/>
      <c r="AF88" s="199"/>
      <c r="AG88" s="199"/>
      <c r="AH88" s="199"/>
      <c r="AI88" s="200"/>
      <c r="AJ88" s="199"/>
      <c r="AK88" s="199"/>
      <c r="AL88" s="199"/>
      <c r="AM88" s="200"/>
      <c r="AN88" s="199"/>
      <c r="AO88" s="199"/>
      <c r="AP88" s="199"/>
      <c r="AQ88" s="200"/>
      <c r="AR88" s="199"/>
      <c r="AS88" s="199"/>
      <c r="AT88" s="202"/>
      <c r="AU88" s="198"/>
      <c r="AV88" s="198"/>
      <c r="AW88" s="198"/>
      <c r="AX88" s="198"/>
      <c r="AY88" s="198"/>
      <c r="AZ88" s="198"/>
      <c r="BA88" s="198"/>
      <c r="BB88" s="198"/>
      <c r="BC88" s="198"/>
      <c r="BD88" s="198"/>
      <c r="BE88" s="198"/>
      <c r="BF88" s="198"/>
    </row>
    <row r="89" spans="1:58" s="130" customFormat="1">
      <c r="A89" s="171"/>
      <c r="B89" s="172"/>
      <c r="C89" s="127"/>
      <c r="D89" s="171"/>
      <c r="G89" s="173"/>
      <c r="H89" s="173"/>
      <c r="I89" s="196"/>
      <c r="J89" s="173"/>
      <c r="K89" s="197"/>
      <c r="L89" s="175"/>
      <c r="M89" s="198"/>
      <c r="N89" s="199"/>
      <c r="O89" s="200"/>
      <c r="P89" s="199"/>
      <c r="Q89" s="199"/>
      <c r="R89" s="199"/>
      <c r="S89" s="200"/>
      <c r="T89" s="199"/>
      <c r="U89" s="199"/>
      <c r="V89" s="199"/>
      <c r="W89" s="200"/>
      <c r="X89" s="199"/>
      <c r="Y89" s="199"/>
      <c r="Z89" s="199"/>
      <c r="AA89" s="200"/>
      <c r="AB89" s="199"/>
      <c r="AC89" s="199"/>
      <c r="AD89" s="199"/>
      <c r="AE89" s="200"/>
      <c r="AF89" s="199"/>
      <c r="AG89" s="199"/>
      <c r="AH89" s="199"/>
      <c r="AI89" s="200"/>
      <c r="AJ89" s="199"/>
      <c r="AK89" s="199"/>
      <c r="AL89" s="199"/>
      <c r="AM89" s="200"/>
      <c r="AN89" s="199"/>
      <c r="AO89" s="199"/>
      <c r="AP89" s="199"/>
      <c r="AQ89" s="200"/>
      <c r="AR89" s="199"/>
      <c r="AS89" s="199"/>
      <c r="AT89" s="202"/>
      <c r="AU89" s="198"/>
      <c r="AV89" s="198"/>
      <c r="AW89" s="198"/>
      <c r="AX89" s="198"/>
      <c r="AY89" s="198"/>
      <c r="AZ89" s="198"/>
      <c r="BA89" s="198"/>
      <c r="BB89" s="198"/>
      <c r="BC89" s="198"/>
      <c r="BD89" s="198"/>
      <c r="BE89" s="198"/>
      <c r="BF89" s="198"/>
    </row>
    <row r="90" spans="1:58" s="130" customFormat="1">
      <c r="A90" s="171"/>
      <c r="B90" s="172"/>
      <c r="C90" s="127"/>
      <c r="D90" s="171"/>
      <c r="G90" s="173"/>
      <c r="H90" s="173"/>
      <c r="I90" s="196"/>
      <c r="J90" s="173"/>
      <c r="K90" s="197"/>
      <c r="L90" s="175"/>
      <c r="M90" s="198"/>
      <c r="N90" s="199"/>
      <c r="O90" s="200"/>
      <c r="P90" s="199"/>
      <c r="Q90" s="199"/>
      <c r="R90" s="199"/>
      <c r="S90" s="200"/>
      <c r="T90" s="199"/>
      <c r="U90" s="199"/>
      <c r="V90" s="199"/>
      <c r="W90" s="200"/>
      <c r="X90" s="199"/>
      <c r="Y90" s="199"/>
      <c r="Z90" s="199"/>
      <c r="AA90" s="200"/>
      <c r="AB90" s="199"/>
      <c r="AC90" s="199"/>
      <c r="AD90" s="199"/>
      <c r="AE90" s="200"/>
      <c r="AF90" s="199"/>
      <c r="AG90" s="199"/>
      <c r="AH90" s="199"/>
      <c r="AI90" s="200"/>
      <c r="AJ90" s="199"/>
      <c r="AK90" s="199"/>
      <c r="AL90" s="199"/>
      <c r="AM90" s="200"/>
      <c r="AN90" s="199"/>
      <c r="AO90" s="199"/>
      <c r="AP90" s="199"/>
      <c r="AQ90" s="200"/>
      <c r="AR90" s="199"/>
      <c r="AS90" s="199"/>
      <c r="AT90" s="202"/>
      <c r="AU90" s="198"/>
      <c r="AV90" s="198"/>
      <c r="AW90" s="198"/>
      <c r="AX90" s="198"/>
      <c r="AY90" s="198"/>
      <c r="AZ90" s="198"/>
      <c r="BA90" s="198"/>
      <c r="BB90" s="198"/>
      <c r="BC90" s="198"/>
      <c r="BD90" s="198"/>
      <c r="BE90" s="198"/>
      <c r="BF90" s="198"/>
    </row>
    <row r="91" spans="1:58" s="130" customFormat="1">
      <c r="A91" s="171"/>
      <c r="B91" s="172"/>
      <c r="C91" s="127"/>
      <c r="D91" s="171"/>
      <c r="G91" s="173"/>
      <c r="H91" s="173"/>
      <c r="I91" s="196"/>
      <c r="J91" s="173"/>
      <c r="K91" s="197"/>
      <c r="L91" s="175"/>
      <c r="M91" s="198"/>
      <c r="N91" s="199"/>
      <c r="O91" s="200"/>
      <c r="P91" s="199"/>
      <c r="Q91" s="199"/>
      <c r="R91" s="199"/>
      <c r="S91" s="200"/>
      <c r="T91" s="199"/>
      <c r="U91" s="199"/>
      <c r="V91" s="199"/>
      <c r="W91" s="200"/>
      <c r="X91" s="199"/>
      <c r="Y91" s="199"/>
      <c r="Z91" s="199"/>
      <c r="AA91" s="200"/>
      <c r="AB91" s="199"/>
      <c r="AC91" s="199"/>
      <c r="AD91" s="199"/>
      <c r="AE91" s="200"/>
      <c r="AF91" s="199"/>
      <c r="AG91" s="199"/>
      <c r="AH91" s="199"/>
      <c r="AI91" s="200"/>
      <c r="AJ91" s="199"/>
      <c r="AK91" s="199"/>
      <c r="AL91" s="199"/>
      <c r="AM91" s="200"/>
      <c r="AN91" s="199"/>
      <c r="AO91" s="199"/>
      <c r="AP91" s="199"/>
      <c r="AQ91" s="200"/>
      <c r="AR91" s="199"/>
      <c r="AS91" s="199"/>
      <c r="AT91" s="202"/>
      <c r="AU91" s="198"/>
      <c r="AV91" s="198"/>
      <c r="AW91" s="198"/>
      <c r="AX91" s="198"/>
      <c r="AY91" s="198"/>
      <c r="AZ91" s="198"/>
      <c r="BA91" s="198"/>
      <c r="BB91" s="198"/>
      <c r="BC91" s="198"/>
      <c r="BD91" s="198"/>
      <c r="BE91" s="198"/>
      <c r="BF91" s="198"/>
    </row>
    <row r="92" spans="1:58" s="130" customFormat="1">
      <c r="A92" s="171"/>
      <c r="B92" s="172"/>
      <c r="C92" s="127"/>
      <c r="D92" s="171"/>
      <c r="G92" s="173"/>
      <c r="H92" s="173"/>
      <c r="I92" s="196"/>
      <c r="J92" s="173"/>
      <c r="K92" s="197"/>
      <c r="L92" s="175"/>
      <c r="M92" s="198"/>
      <c r="N92" s="199"/>
      <c r="O92" s="200"/>
      <c r="P92" s="199"/>
      <c r="Q92" s="199"/>
      <c r="R92" s="199"/>
      <c r="S92" s="200"/>
      <c r="T92" s="199"/>
      <c r="U92" s="199"/>
      <c r="V92" s="199"/>
      <c r="W92" s="200"/>
      <c r="X92" s="199"/>
      <c r="Y92" s="199"/>
      <c r="Z92" s="199"/>
      <c r="AA92" s="200"/>
      <c r="AB92" s="199"/>
      <c r="AC92" s="199"/>
      <c r="AD92" s="199"/>
      <c r="AE92" s="200"/>
      <c r="AF92" s="199"/>
      <c r="AG92" s="199"/>
      <c r="AH92" s="199"/>
      <c r="AI92" s="200"/>
      <c r="AJ92" s="199"/>
      <c r="AK92" s="199"/>
      <c r="AL92" s="199"/>
      <c r="AM92" s="200"/>
      <c r="AN92" s="199"/>
      <c r="AO92" s="199"/>
      <c r="AP92" s="199"/>
      <c r="AQ92" s="200"/>
      <c r="AR92" s="199"/>
      <c r="AS92" s="199"/>
      <c r="AT92" s="202"/>
      <c r="AU92" s="198"/>
      <c r="AV92" s="198"/>
      <c r="AW92" s="198"/>
      <c r="AX92" s="198"/>
      <c r="AY92" s="198"/>
      <c r="AZ92" s="198"/>
      <c r="BA92" s="198"/>
      <c r="BB92" s="198"/>
      <c r="BC92" s="198"/>
      <c r="BD92" s="198"/>
      <c r="BE92" s="198"/>
      <c r="BF92" s="198"/>
    </row>
    <row r="93" spans="1:58" s="130" customFormat="1">
      <c r="A93" s="171"/>
      <c r="B93" s="172"/>
      <c r="C93" s="127"/>
      <c r="D93" s="171"/>
      <c r="G93" s="173"/>
      <c r="H93" s="173"/>
      <c r="I93" s="196"/>
      <c r="J93" s="173"/>
      <c r="K93" s="197"/>
      <c r="L93" s="175"/>
      <c r="M93" s="198"/>
      <c r="N93" s="199"/>
      <c r="O93" s="200"/>
      <c r="P93" s="199"/>
      <c r="Q93" s="199"/>
      <c r="R93" s="199"/>
      <c r="S93" s="200"/>
      <c r="T93" s="199"/>
      <c r="U93" s="199"/>
      <c r="V93" s="199"/>
      <c r="W93" s="200"/>
      <c r="X93" s="199"/>
      <c r="Y93" s="199"/>
      <c r="Z93" s="199"/>
      <c r="AA93" s="200"/>
      <c r="AB93" s="199"/>
      <c r="AC93" s="199"/>
      <c r="AD93" s="199"/>
      <c r="AE93" s="200"/>
      <c r="AF93" s="199"/>
      <c r="AG93" s="199"/>
      <c r="AH93" s="199"/>
      <c r="AI93" s="200"/>
      <c r="AJ93" s="199"/>
      <c r="AK93" s="199"/>
      <c r="AL93" s="199"/>
      <c r="AM93" s="200"/>
      <c r="AN93" s="199"/>
      <c r="AO93" s="199"/>
      <c r="AP93" s="199"/>
      <c r="AQ93" s="200"/>
      <c r="AR93" s="199"/>
      <c r="AS93" s="199"/>
      <c r="AT93" s="202"/>
      <c r="AU93" s="198"/>
      <c r="AV93" s="198"/>
      <c r="AW93" s="198"/>
      <c r="AX93" s="198"/>
      <c r="AY93" s="198"/>
      <c r="AZ93" s="198"/>
      <c r="BA93" s="198"/>
      <c r="BB93" s="198"/>
      <c r="BC93" s="198"/>
      <c r="BD93" s="198"/>
      <c r="BE93" s="198"/>
      <c r="BF93" s="198"/>
    </row>
    <row r="94" spans="1:58" s="130" customFormat="1">
      <c r="A94" s="171"/>
      <c r="B94" s="172"/>
      <c r="C94" s="127"/>
      <c r="D94" s="171"/>
      <c r="G94" s="173"/>
      <c r="H94" s="173"/>
      <c r="I94" s="196"/>
      <c r="J94" s="173"/>
      <c r="K94" s="197"/>
      <c r="L94" s="175"/>
      <c r="M94" s="198"/>
      <c r="N94" s="199"/>
      <c r="O94" s="200"/>
      <c r="P94" s="199"/>
      <c r="Q94" s="199"/>
      <c r="R94" s="199"/>
      <c r="S94" s="200"/>
      <c r="T94" s="199"/>
      <c r="U94" s="199"/>
      <c r="V94" s="199"/>
      <c r="W94" s="200"/>
      <c r="X94" s="199"/>
      <c r="Y94" s="199"/>
      <c r="Z94" s="199"/>
      <c r="AA94" s="200"/>
      <c r="AB94" s="199"/>
      <c r="AC94" s="199"/>
      <c r="AD94" s="199"/>
      <c r="AE94" s="200"/>
      <c r="AF94" s="199"/>
      <c r="AG94" s="199"/>
      <c r="AH94" s="199"/>
      <c r="AI94" s="200"/>
      <c r="AJ94" s="199"/>
      <c r="AK94" s="199"/>
      <c r="AL94" s="199"/>
      <c r="AM94" s="200"/>
      <c r="AN94" s="199"/>
      <c r="AO94" s="199"/>
      <c r="AP94" s="199"/>
      <c r="AQ94" s="200"/>
      <c r="AR94" s="199"/>
      <c r="AS94" s="199"/>
      <c r="AT94" s="202"/>
      <c r="AU94" s="198"/>
      <c r="AV94" s="198"/>
      <c r="AW94" s="198"/>
      <c r="AX94" s="198"/>
      <c r="AY94" s="198"/>
      <c r="AZ94" s="198"/>
      <c r="BA94" s="198"/>
      <c r="BB94" s="198"/>
      <c r="BC94" s="198"/>
      <c r="BD94" s="198"/>
      <c r="BE94" s="198"/>
      <c r="BF94" s="198"/>
    </row>
    <row r="95" spans="1:58" s="130" customFormat="1">
      <c r="A95" s="171"/>
      <c r="B95" s="172"/>
      <c r="C95" s="127"/>
      <c r="D95" s="171"/>
      <c r="G95" s="173"/>
      <c r="H95" s="173"/>
      <c r="I95" s="196"/>
      <c r="J95" s="173"/>
      <c r="K95" s="197"/>
      <c r="L95" s="175"/>
      <c r="M95" s="198"/>
      <c r="N95" s="199"/>
      <c r="O95" s="200"/>
      <c r="P95" s="199"/>
      <c r="Q95" s="199"/>
      <c r="R95" s="199"/>
      <c r="S95" s="200"/>
      <c r="T95" s="199"/>
      <c r="U95" s="199"/>
      <c r="V95" s="199"/>
      <c r="W95" s="200"/>
      <c r="X95" s="199"/>
      <c r="Y95" s="199"/>
      <c r="Z95" s="199"/>
      <c r="AA95" s="200"/>
      <c r="AB95" s="199"/>
      <c r="AC95" s="199"/>
      <c r="AD95" s="199"/>
      <c r="AE95" s="200"/>
      <c r="AF95" s="199"/>
      <c r="AG95" s="199"/>
      <c r="AH95" s="199"/>
      <c r="AI95" s="200"/>
      <c r="AJ95" s="199"/>
      <c r="AK95" s="199"/>
      <c r="AL95" s="199"/>
      <c r="AM95" s="200"/>
      <c r="AN95" s="199"/>
      <c r="AO95" s="199"/>
      <c r="AP95" s="199"/>
      <c r="AQ95" s="200"/>
      <c r="AR95" s="199"/>
      <c r="AS95" s="199"/>
      <c r="AT95" s="202"/>
      <c r="AU95" s="198"/>
      <c r="AV95" s="198"/>
      <c r="AW95" s="198"/>
      <c r="AX95" s="198"/>
      <c r="AY95" s="198"/>
      <c r="AZ95" s="198"/>
      <c r="BA95" s="198"/>
      <c r="BB95" s="198"/>
      <c r="BC95" s="198"/>
      <c r="BD95" s="198"/>
      <c r="BE95" s="198"/>
      <c r="BF95" s="198"/>
    </row>
    <row r="96" spans="1:58" s="130" customFormat="1">
      <c r="A96" s="171"/>
      <c r="B96" s="172"/>
      <c r="C96" s="127"/>
      <c r="D96" s="171"/>
      <c r="G96" s="173"/>
      <c r="H96" s="173"/>
      <c r="I96" s="196"/>
      <c r="J96" s="173"/>
      <c r="K96" s="197"/>
      <c r="L96" s="175"/>
      <c r="M96" s="198"/>
      <c r="N96" s="199"/>
      <c r="O96" s="200"/>
      <c r="P96" s="199"/>
      <c r="Q96" s="199"/>
      <c r="R96" s="199"/>
      <c r="S96" s="200"/>
      <c r="T96" s="199"/>
      <c r="U96" s="199"/>
      <c r="V96" s="199"/>
      <c r="W96" s="200"/>
      <c r="X96" s="199"/>
      <c r="Y96" s="199"/>
      <c r="Z96" s="199"/>
      <c r="AA96" s="200"/>
      <c r="AB96" s="199"/>
      <c r="AC96" s="199"/>
      <c r="AD96" s="199"/>
      <c r="AE96" s="200"/>
      <c r="AF96" s="199"/>
      <c r="AG96" s="199"/>
      <c r="AH96" s="199"/>
      <c r="AI96" s="200"/>
      <c r="AJ96" s="199"/>
      <c r="AK96" s="199"/>
      <c r="AL96" s="199"/>
      <c r="AM96" s="200"/>
      <c r="AN96" s="199"/>
      <c r="AO96" s="199"/>
      <c r="AP96" s="199"/>
      <c r="AQ96" s="200"/>
      <c r="AR96" s="199"/>
      <c r="AS96" s="199"/>
      <c r="AT96" s="202"/>
      <c r="AU96" s="198"/>
      <c r="AV96" s="198"/>
      <c r="AW96" s="198"/>
      <c r="AX96" s="198"/>
      <c r="AY96" s="198"/>
      <c r="AZ96" s="198"/>
      <c r="BA96" s="198"/>
      <c r="BB96" s="198"/>
      <c r="BC96" s="198"/>
      <c r="BD96" s="198"/>
      <c r="BE96" s="198"/>
      <c r="BF96" s="198"/>
    </row>
    <row r="97" spans="1:58" s="130" customFormat="1">
      <c r="A97" s="171"/>
      <c r="B97" s="172"/>
      <c r="C97" s="127"/>
      <c r="D97" s="171"/>
      <c r="G97" s="173"/>
      <c r="H97" s="173"/>
      <c r="I97" s="196"/>
      <c r="J97" s="173"/>
      <c r="K97" s="197"/>
      <c r="L97" s="175"/>
      <c r="M97" s="198"/>
      <c r="N97" s="199"/>
      <c r="O97" s="200"/>
      <c r="P97" s="199"/>
      <c r="Q97" s="199"/>
      <c r="R97" s="199"/>
      <c r="S97" s="200"/>
      <c r="T97" s="199"/>
      <c r="U97" s="199"/>
      <c r="V97" s="199"/>
      <c r="W97" s="200"/>
      <c r="X97" s="199"/>
      <c r="Y97" s="199"/>
      <c r="Z97" s="199"/>
      <c r="AA97" s="200"/>
      <c r="AB97" s="199"/>
      <c r="AC97" s="199"/>
      <c r="AD97" s="199"/>
      <c r="AE97" s="200"/>
      <c r="AF97" s="199"/>
      <c r="AG97" s="199"/>
      <c r="AH97" s="199"/>
      <c r="AI97" s="200"/>
      <c r="AJ97" s="199"/>
      <c r="AK97" s="199"/>
      <c r="AL97" s="199"/>
      <c r="AM97" s="200"/>
      <c r="AN97" s="199"/>
      <c r="AO97" s="199"/>
      <c r="AP97" s="199"/>
      <c r="AQ97" s="200"/>
      <c r="AR97" s="199"/>
      <c r="AS97" s="199"/>
      <c r="AT97" s="202"/>
      <c r="AU97" s="198"/>
      <c r="AV97" s="198"/>
      <c r="AW97" s="198"/>
      <c r="AX97" s="198"/>
      <c r="AY97" s="198"/>
      <c r="AZ97" s="198"/>
      <c r="BA97" s="198"/>
      <c r="BB97" s="198"/>
      <c r="BC97" s="198"/>
      <c r="BD97" s="198"/>
      <c r="BE97" s="198"/>
      <c r="BF97" s="198"/>
    </row>
    <row r="98" spans="1:58" s="130" customFormat="1">
      <c r="A98" s="171"/>
      <c r="B98" s="172"/>
      <c r="C98" s="127"/>
      <c r="D98" s="171"/>
      <c r="G98" s="173"/>
      <c r="H98" s="173"/>
      <c r="I98" s="196"/>
      <c r="J98" s="173"/>
      <c r="K98" s="197"/>
      <c r="L98" s="175"/>
      <c r="M98" s="198"/>
      <c r="N98" s="199"/>
      <c r="O98" s="200"/>
      <c r="P98" s="199"/>
      <c r="Q98" s="199"/>
      <c r="R98" s="199"/>
      <c r="S98" s="200"/>
      <c r="T98" s="199"/>
      <c r="U98" s="199"/>
      <c r="V98" s="199"/>
      <c r="W98" s="200"/>
      <c r="X98" s="199"/>
      <c r="Y98" s="199"/>
      <c r="Z98" s="199"/>
      <c r="AA98" s="200"/>
      <c r="AB98" s="199"/>
      <c r="AC98" s="199"/>
      <c r="AD98" s="199"/>
      <c r="AE98" s="200"/>
      <c r="AF98" s="199"/>
      <c r="AG98" s="199"/>
      <c r="AH98" s="199"/>
      <c r="AI98" s="200"/>
      <c r="AJ98" s="199"/>
      <c r="AK98" s="199"/>
      <c r="AL98" s="199"/>
      <c r="AM98" s="200"/>
      <c r="AN98" s="199"/>
      <c r="AO98" s="199"/>
      <c r="AP98" s="199"/>
      <c r="AQ98" s="200"/>
      <c r="AR98" s="199"/>
      <c r="AS98" s="199"/>
      <c r="AT98" s="202"/>
      <c r="AU98" s="198"/>
      <c r="AV98" s="198"/>
      <c r="AW98" s="198"/>
      <c r="AX98" s="198"/>
      <c r="AY98" s="198"/>
      <c r="AZ98" s="198"/>
      <c r="BA98" s="198"/>
      <c r="BB98" s="198"/>
      <c r="BC98" s="198"/>
      <c r="BD98" s="198"/>
      <c r="BE98" s="198"/>
      <c r="BF98" s="198"/>
    </row>
    <row r="99" spans="1:58" s="130" customFormat="1">
      <c r="A99" s="171"/>
      <c r="B99" s="172"/>
      <c r="C99" s="127"/>
      <c r="D99" s="171"/>
      <c r="G99" s="173"/>
      <c r="H99" s="173"/>
      <c r="I99" s="196"/>
      <c r="J99" s="173"/>
      <c r="K99" s="197"/>
      <c r="L99" s="175"/>
      <c r="M99" s="198"/>
      <c r="N99" s="199"/>
      <c r="O99" s="200"/>
      <c r="P99" s="199"/>
      <c r="Q99" s="199"/>
      <c r="R99" s="199"/>
      <c r="S99" s="200"/>
      <c r="T99" s="199"/>
      <c r="U99" s="199"/>
      <c r="V99" s="199"/>
      <c r="W99" s="200"/>
      <c r="X99" s="199"/>
      <c r="Y99" s="199"/>
      <c r="Z99" s="199"/>
      <c r="AA99" s="200"/>
      <c r="AB99" s="199"/>
      <c r="AC99" s="199"/>
      <c r="AD99" s="199"/>
      <c r="AE99" s="200"/>
      <c r="AF99" s="199"/>
      <c r="AG99" s="199"/>
      <c r="AH99" s="199"/>
      <c r="AI99" s="200"/>
      <c r="AJ99" s="199"/>
      <c r="AK99" s="199"/>
      <c r="AL99" s="199"/>
      <c r="AM99" s="200"/>
      <c r="AN99" s="199"/>
      <c r="AO99" s="199"/>
      <c r="AP99" s="199"/>
      <c r="AQ99" s="200"/>
      <c r="AR99" s="199"/>
      <c r="AS99" s="199"/>
      <c r="AT99" s="202"/>
      <c r="AU99" s="198"/>
      <c r="AV99" s="198"/>
      <c r="AW99" s="198"/>
      <c r="AX99" s="198"/>
      <c r="AY99" s="198"/>
      <c r="AZ99" s="198"/>
      <c r="BA99" s="198"/>
      <c r="BB99" s="198"/>
      <c r="BC99" s="198"/>
      <c r="BD99" s="198"/>
      <c r="BE99" s="198"/>
      <c r="BF99" s="198"/>
    </row>
    <row r="100" spans="1:58" s="130" customFormat="1">
      <c r="A100" s="171"/>
      <c r="B100" s="172"/>
      <c r="C100" s="127"/>
      <c r="D100" s="171"/>
      <c r="G100" s="173"/>
      <c r="H100" s="173"/>
      <c r="I100" s="196"/>
      <c r="J100" s="173"/>
      <c r="K100" s="197"/>
      <c r="L100" s="175"/>
      <c r="M100" s="198"/>
      <c r="N100" s="199"/>
      <c r="O100" s="200"/>
      <c r="P100" s="199"/>
      <c r="Q100" s="199"/>
      <c r="R100" s="199"/>
      <c r="S100" s="200"/>
      <c r="T100" s="199"/>
      <c r="U100" s="199"/>
      <c r="V100" s="199"/>
      <c r="W100" s="200"/>
      <c r="X100" s="199"/>
      <c r="Y100" s="199"/>
      <c r="Z100" s="199"/>
      <c r="AA100" s="200"/>
      <c r="AB100" s="199"/>
      <c r="AC100" s="199"/>
      <c r="AD100" s="199"/>
      <c r="AE100" s="200"/>
      <c r="AF100" s="199"/>
      <c r="AG100" s="199"/>
      <c r="AH100" s="199"/>
      <c r="AI100" s="200"/>
      <c r="AJ100" s="199"/>
      <c r="AK100" s="199"/>
      <c r="AL100" s="199"/>
      <c r="AM100" s="200"/>
      <c r="AN100" s="199"/>
      <c r="AO100" s="199"/>
      <c r="AP100" s="199"/>
      <c r="AQ100" s="200"/>
      <c r="AR100" s="199"/>
      <c r="AS100" s="199"/>
      <c r="AT100" s="202"/>
      <c r="AU100" s="198"/>
      <c r="AV100" s="198"/>
      <c r="AW100" s="198"/>
      <c r="AX100" s="198"/>
      <c r="AY100" s="198"/>
      <c r="AZ100" s="198"/>
      <c r="BA100" s="198"/>
      <c r="BB100" s="198"/>
      <c r="BC100" s="198"/>
      <c r="BD100" s="198"/>
      <c r="BE100" s="198"/>
      <c r="BF100" s="198"/>
    </row>
    <row r="101" spans="1:58" s="130" customFormat="1">
      <c r="A101" s="171"/>
      <c r="B101" s="172"/>
      <c r="C101" s="127"/>
      <c r="D101" s="171"/>
      <c r="G101" s="173"/>
      <c r="H101" s="173"/>
      <c r="I101" s="196"/>
      <c r="J101" s="173"/>
      <c r="K101" s="197"/>
      <c r="L101" s="175"/>
      <c r="M101" s="198"/>
      <c r="N101" s="199"/>
      <c r="O101" s="200"/>
      <c r="P101" s="199"/>
      <c r="Q101" s="199"/>
      <c r="R101" s="199"/>
      <c r="S101" s="200"/>
      <c r="T101" s="199"/>
      <c r="U101" s="199"/>
      <c r="V101" s="199"/>
      <c r="W101" s="200"/>
      <c r="X101" s="199"/>
      <c r="Y101" s="199"/>
      <c r="Z101" s="199"/>
      <c r="AA101" s="200"/>
      <c r="AB101" s="199"/>
      <c r="AC101" s="199"/>
      <c r="AD101" s="199"/>
      <c r="AE101" s="200"/>
      <c r="AF101" s="199"/>
      <c r="AG101" s="199"/>
      <c r="AH101" s="199"/>
      <c r="AI101" s="200"/>
      <c r="AJ101" s="199"/>
      <c r="AK101" s="199"/>
      <c r="AL101" s="199"/>
      <c r="AM101" s="200"/>
      <c r="AN101" s="199"/>
      <c r="AO101" s="199"/>
      <c r="AP101" s="199"/>
      <c r="AQ101" s="200"/>
      <c r="AR101" s="199"/>
      <c r="AS101" s="199"/>
      <c r="AT101" s="202"/>
      <c r="AU101" s="198"/>
      <c r="AV101" s="198"/>
      <c r="AW101" s="198"/>
      <c r="AX101" s="198"/>
      <c r="AY101" s="198"/>
      <c r="AZ101" s="198"/>
      <c r="BA101" s="198"/>
      <c r="BB101" s="198"/>
      <c r="BC101" s="198"/>
      <c r="BD101" s="198"/>
      <c r="BE101" s="198"/>
      <c r="BF101" s="198"/>
    </row>
    <row r="102" spans="1:58" s="130" customFormat="1">
      <c r="A102" s="171"/>
      <c r="B102" s="172"/>
      <c r="C102" s="127"/>
      <c r="D102" s="171"/>
      <c r="G102" s="173"/>
      <c r="H102" s="173"/>
      <c r="I102" s="196"/>
      <c r="J102" s="173"/>
      <c r="K102" s="197"/>
      <c r="L102" s="175"/>
      <c r="M102" s="198"/>
      <c r="N102" s="199"/>
      <c r="O102" s="200"/>
      <c r="P102" s="199"/>
      <c r="Q102" s="199"/>
      <c r="R102" s="199"/>
      <c r="S102" s="200"/>
      <c r="T102" s="199"/>
      <c r="U102" s="199"/>
      <c r="V102" s="199"/>
      <c r="W102" s="200"/>
      <c r="X102" s="199"/>
      <c r="Y102" s="199"/>
      <c r="Z102" s="199"/>
      <c r="AA102" s="200"/>
      <c r="AB102" s="199"/>
      <c r="AC102" s="199"/>
      <c r="AD102" s="199"/>
      <c r="AE102" s="200"/>
      <c r="AF102" s="199"/>
      <c r="AG102" s="199"/>
      <c r="AH102" s="199"/>
      <c r="AI102" s="200"/>
      <c r="AJ102" s="199"/>
      <c r="AK102" s="199"/>
      <c r="AL102" s="199"/>
      <c r="AM102" s="200"/>
      <c r="AN102" s="199"/>
      <c r="AO102" s="199"/>
      <c r="AP102" s="199"/>
      <c r="AQ102" s="200"/>
      <c r="AR102" s="199"/>
      <c r="AS102" s="199"/>
      <c r="AT102" s="202"/>
      <c r="AU102" s="198"/>
      <c r="AV102" s="198"/>
      <c r="AW102" s="198"/>
      <c r="AX102" s="198"/>
      <c r="AY102" s="198"/>
      <c r="AZ102" s="198"/>
      <c r="BA102" s="198"/>
      <c r="BB102" s="198"/>
      <c r="BC102" s="198"/>
      <c r="BD102" s="198"/>
      <c r="BE102" s="198"/>
      <c r="BF102" s="198"/>
    </row>
    <row r="103" spans="1:58" s="130" customFormat="1">
      <c r="A103" s="171"/>
      <c r="B103" s="172"/>
      <c r="C103" s="127"/>
      <c r="D103" s="171"/>
      <c r="G103" s="173"/>
      <c r="H103" s="173"/>
      <c r="I103" s="196"/>
      <c r="J103" s="173"/>
      <c r="K103" s="197"/>
      <c r="L103" s="175"/>
      <c r="M103" s="198"/>
      <c r="N103" s="199"/>
      <c r="O103" s="200"/>
      <c r="P103" s="199"/>
      <c r="Q103" s="199"/>
      <c r="R103" s="199"/>
      <c r="S103" s="200"/>
      <c r="T103" s="199"/>
      <c r="U103" s="199"/>
      <c r="V103" s="199"/>
      <c r="W103" s="200"/>
      <c r="X103" s="199"/>
      <c r="Y103" s="199"/>
      <c r="Z103" s="199"/>
      <c r="AA103" s="200"/>
      <c r="AB103" s="199"/>
      <c r="AC103" s="199"/>
      <c r="AD103" s="199"/>
      <c r="AE103" s="200"/>
      <c r="AF103" s="199"/>
      <c r="AG103" s="199"/>
      <c r="AH103" s="199"/>
      <c r="AI103" s="200"/>
      <c r="AJ103" s="199"/>
      <c r="AK103" s="199"/>
      <c r="AL103" s="199"/>
      <c r="AM103" s="200"/>
      <c r="AN103" s="199"/>
      <c r="AO103" s="199"/>
      <c r="AP103" s="199"/>
      <c r="AQ103" s="200"/>
      <c r="AR103" s="199"/>
      <c r="AS103" s="199"/>
      <c r="AT103" s="202"/>
      <c r="AU103" s="198"/>
      <c r="AV103" s="198"/>
      <c r="AW103" s="198"/>
      <c r="AX103" s="198"/>
      <c r="AY103" s="198"/>
      <c r="AZ103" s="198"/>
      <c r="BA103" s="198"/>
      <c r="BB103" s="198"/>
      <c r="BC103" s="198"/>
      <c r="BD103" s="198"/>
      <c r="BE103" s="198"/>
      <c r="BF103" s="198"/>
    </row>
    <row r="104" spans="1:58" s="130" customFormat="1">
      <c r="A104" s="171"/>
      <c r="B104" s="172"/>
      <c r="C104" s="127"/>
      <c r="D104" s="171"/>
      <c r="G104" s="173"/>
      <c r="H104" s="173"/>
      <c r="I104" s="196"/>
      <c r="J104" s="173"/>
      <c r="K104" s="197"/>
      <c r="L104" s="175"/>
      <c r="M104" s="198"/>
      <c r="N104" s="199"/>
      <c r="O104" s="200"/>
      <c r="P104" s="199"/>
      <c r="Q104" s="199"/>
      <c r="R104" s="199"/>
      <c r="S104" s="200"/>
      <c r="T104" s="199"/>
      <c r="U104" s="199"/>
      <c r="V104" s="199"/>
      <c r="W104" s="200"/>
      <c r="X104" s="199"/>
      <c r="Y104" s="199"/>
      <c r="Z104" s="199"/>
      <c r="AA104" s="200"/>
      <c r="AB104" s="199"/>
      <c r="AC104" s="199"/>
      <c r="AD104" s="199"/>
      <c r="AE104" s="200"/>
      <c r="AF104" s="199"/>
      <c r="AG104" s="199"/>
      <c r="AH104" s="199"/>
      <c r="AI104" s="200"/>
      <c r="AJ104" s="199"/>
      <c r="AK104" s="199"/>
      <c r="AL104" s="199"/>
      <c r="AM104" s="200"/>
      <c r="AN104" s="199"/>
      <c r="AO104" s="199"/>
      <c r="AP104" s="199"/>
      <c r="AQ104" s="200"/>
      <c r="AR104" s="199"/>
      <c r="AS104" s="199"/>
      <c r="AT104" s="202"/>
      <c r="AU104" s="198"/>
      <c r="AV104" s="198"/>
      <c r="AW104" s="198"/>
      <c r="AX104" s="198"/>
      <c r="AY104" s="198"/>
      <c r="AZ104" s="198"/>
      <c r="BA104" s="198"/>
      <c r="BB104" s="198"/>
      <c r="BC104" s="198"/>
      <c r="BD104" s="198"/>
      <c r="BE104" s="198"/>
      <c r="BF104" s="198"/>
    </row>
    <row r="105" spans="1:58" s="130" customFormat="1">
      <c r="A105" s="171"/>
      <c r="B105" s="172"/>
      <c r="C105" s="127"/>
      <c r="D105" s="171"/>
      <c r="G105" s="173"/>
      <c r="H105" s="173"/>
      <c r="I105" s="196"/>
      <c r="J105" s="173"/>
      <c r="K105" s="197"/>
      <c r="L105" s="175"/>
      <c r="M105" s="198"/>
      <c r="N105" s="199"/>
      <c r="O105" s="200"/>
      <c r="P105" s="199"/>
      <c r="Q105" s="199"/>
      <c r="R105" s="199"/>
      <c r="S105" s="200"/>
      <c r="T105" s="199"/>
      <c r="U105" s="199"/>
      <c r="V105" s="199"/>
      <c r="W105" s="200"/>
      <c r="X105" s="199"/>
      <c r="Y105" s="199"/>
      <c r="Z105" s="199"/>
      <c r="AA105" s="200"/>
      <c r="AB105" s="199"/>
      <c r="AC105" s="199"/>
      <c r="AD105" s="199"/>
      <c r="AE105" s="200"/>
      <c r="AF105" s="199"/>
      <c r="AG105" s="199"/>
      <c r="AH105" s="199"/>
      <c r="AI105" s="200"/>
      <c r="AJ105" s="199"/>
      <c r="AK105" s="199"/>
      <c r="AL105" s="199"/>
      <c r="AM105" s="200"/>
      <c r="AN105" s="199"/>
      <c r="AO105" s="199"/>
      <c r="AP105" s="199"/>
      <c r="AQ105" s="200"/>
      <c r="AR105" s="199"/>
      <c r="AS105" s="199"/>
      <c r="AT105" s="202"/>
      <c r="AU105" s="198"/>
      <c r="AV105" s="198"/>
      <c r="AW105" s="198"/>
      <c r="AX105" s="198"/>
      <c r="AY105" s="198"/>
      <c r="AZ105" s="198"/>
      <c r="BA105" s="198"/>
      <c r="BB105" s="198"/>
      <c r="BC105" s="198"/>
      <c r="BD105" s="198"/>
      <c r="BE105" s="198"/>
      <c r="BF105" s="198"/>
    </row>
    <row r="106" spans="1:58" s="130" customFormat="1">
      <c r="A106" s="171"/>
      <c r="B106" s="172"/>
      <c r="C106" s="127"/>
      <c r="D106" s="171"/>
      <c r="G106" s="173"/>
      <c r="H106" s="173"/>
      <c r="I106" s="196"/>
      <c r="J106" s="173"/>
      <c r="K106" s="197"/>
      <c r="L106" s="175"/>
      <c r="M106" s="198"/>
      <c r="N106" s="199"/>
      <c r="O106" s="200"/>
      <c r="P106" s="199"/>
      <c r="Q106" s="199"/>
      <c r="R106" s="199"/>
      <c r="S106" s="200"/>
      <c r="T106" s="199"/>
      <c r="U106" s="199"/>
      <c r="V106" s="199"/>
      <c r="W106" s="200"/>
      <c r="X106" s="199"/>
      <c r="Y106" s="199"/>
      <c r="Z106" s="199"/>
      <c r="AA106" s="200"/>
      <c r="AB106" s="199"/>
      <c r="AC106" s="199"/>
      <c r="AD106" s="199"/>
      <c r="AE106" s="200"/>
      <c r="AF106" s="199"/>
      <c r="AG106" s="199"/>
      <c r="AH106" s="199"/>
      <c r="AI106" s="200"/>
      <c r="AJ106" s="199"/>
      <c r="AK106" s="199"/>
      <c r="AL106" s="199"/>
      <c r="AM106" s="200"/>
      <c r="AN106" s="199"/>
      <c r="AO106" s="199"/>
      <c r="AP106" s="199"/>
      <c r="AQ106" s="200"/>
      <c r="AR106" s="199"/>
      <c r="AS106" s="199"/>
      <c r="AT106" s="202"/>
      <c r="AU106" s="198"/>
      <c r="AV106" s="198"/>
      <c r="AW106" s="198"/>
      <c r="AX106" s="198"/>
      <c r="AY106" s="198"/>
      <c r="AZ106" s="198"/>
      <c r="BA106" s="198"/>
      <c r="BB106" s="198"/>
      <c r="BC106" s="198"/>
      <c r="BD106" s="198"/>
      <c r="BE106" s="198"/>
      <c r="BF106" s="198"/>
    </row>
    <row r="107" spans="1:58" s="130" customFormat="1">
      <c r="A107" s="171"/>
      <c r="B107" s="172"/>
      <c r="C107" s="127"/>
      <c r="D107" s="171"/>
      <c r="G107" s="173"/>
      <c r="H107" s="173"/>
      <c r="I107" s="196"/>
      <c r="J107" s="173"/>
      <c r="K107" s="197"/>
      <c r="L107" s="175"/>
      <c r="M107" s="198"/>
      <c r="N107" s="199"/>
      <c r="O107" s="200"/>
      <c r="P107" s="199"/>
      <c r="Q107" s="199"/>
      <c r="R107" s="199"/>
      <c r="S107" s="200"/>
      <c r="T107" s="199"/>
      <c r="U107" s="199"/>
      <c r="V107" s="199"/>
      <c r="W107" s="200"/>
      <c r="X107" s="199"/>
      <c r="Y107" s="199"/>
      <c r="Z107" s="199"/>
      <c r="AA107" s="200"/>
      <c r="AB107" s="199"/>
      <c r="AC107" s="199"/>
      <c r="AD107" s="199"/>
      <c r="AE107" s="200"/>
      <c r="AF107" s="199"/>
      <c r="AG107" s="199"/>
      <c r="AH107" s="199"/>
      <c r="AI107" s="200"/>
      <c r="AJ107" s="199"/>
      <c r="AK107" s="199"/>
      <c r="AL107" s="199"/>
      <c r="AM107" s="200"/>
      <c r="AN107" s="199"/>
      <c r="AO107" s="199"/>
      <c r="AP107" s="199"/>
      <c r="AQ107" s="200"/>
      <c r="AR107" s="199"/>
      <c r="AS107" s="199"/>
      <c r="AT107" s="202"/>
      <c r="AU107" s="198"/>
      <c r="AV107" s="198"/>
      <c r="AW107" s="198"/>
      <c r="AX107" s="198"/>
      <c r="AY107" s="198"/>
      <c r="AZ107" s="198"/>
      <c r="BA107" s="198"/>
      <c r="BB107" s="198"/>
      <c r="BC107" s="198"/>
      <c r="BD107" s="198"/>
      <c r="BE107" s="198"/>
      <c r="BF107" s="198"/>
    </row>
    <row r="108" spans="1:58" s="130" customFormat="1">
      <c r="A108" s="171"/>
      <c r="B108" s="172"/>
      <c r="C108" s="127"/>
      <c r="D108" s="171"/>
      <c r="G108" s="173"/>
      <c r="H108" s="173"/>
      <c r="I108" s="196"/>
      <c r="J108" s="173"/>
      <c r="K108" s="197"/>
      <c r="L108" s="175"/>
      <c r="M108" s="198"/>
      <c r="N108" s="199"/>
      <c r="O108" s="200"/>
      <c r="P108" s="199"/>
      <c r="Q108" s="199"/>
      <c r="R108" s="199"/>
      <c r="S108" s="200"/>
      <c r="T108" s="199"/>
      <c r="U108" s="199"/>
      <c r="V108" s="199"/>
      <c r="W108" s="200"/>
      <c r="X108" s="199"/>
      <c r="Y108" s="199"/>
      <c r="Z108" s="199"/>
      <c r="AA108" s="200"/>
      <c r="AB108" s="199"/>
      <c r="AC108" s="199"/>
      <c r="AD108" s="199"/>
      <c r="AE108" s="200"/>
      <c r="AF108" s="199"/>
      <c r="AG108" s="199"/>
      <c r="AH108" s="199"/>
      <c r="AI108" s="200"/>
      <c r="AJ108" s="199"/>
      <c r="AK108" s="199"/>
      <c r="AL108" s="199"/>
      <c r="AM108" s="200"/>
      <c r="AN108" s="199"/>
      <c r="AO108" s="199"/>
      <c r="AP108" s="199"/>
      <c r="AQ108" s="200"/>
      <c r="AR108" s="199"/>
      <c r="AS108" s="199"/>
      <c r="AT108" s="202"/>
      <c r="AU108" s="198"/>
      <c r="AV108" s="198"/>
      <c r="AW108" s="198"/>
      <c r="AX108" s="198"/>
      <c r="AY108" s="198"/>
      <c r="AZ108" s="198"/>
      <c r="BA108" s="198"/>
      <c r="BB108" s="198"/>
      <c r="BC108" s="198"/>
      <c r="BD108" s="198"/>
      <c r="BE108" s="198"/>
      <c r="BF108" s="198"/>
    </row>
    <row r="109" spans="1:58" s="130" customFormat="1">
      <c r="A109" s="171"/>
      <c r="B109" s="172"/>
      <c r="C109" s="127"/>
      <c r="D109" s="171"/>
      <c r="G109" s="173"/>
      <c r="H109" s="173"/>
      <c r="I109" s="196"/>
      <c r="J109" s="173"/>
      <c r="K109" s="197"/>
      <c r="L109" s="175"/>
      <c r="M109" s="198"/>
      <c r="N109" s="199"/>
      <c r="O109" s="200"/>
      <c r="P109" s="199"/>
      <c r="Q109" s="199"/>
      <c r="R109" s="199"/>
      <c r="S109" s="200"/>
      <c r="T109" s="199"/>
      <c r="U109" s="199"/>
      <c r="V109" s="199"/>
      <c r="W109" s="200"/>
      <c r="X109" s="199"/>
      <c r="Y109" s="199"/>
      <c r="Z109" s="199"/>
      <c r="AA109" s="200"/>
      <c r="AB109" s="199"/>
      <c r="AC109" s="199"/>
      <c r="AD109" s="199"/>
      <c r="AE109" s="200"/>
      <c r="AF109" s="199"/>
      <c r="AG109" s="199"/>
      <c r="AH109" s="199"/>
      <c r="AI109" s="200"/>
      <c r="AJ109" s="199"/>
      <c r="AK109" s="199"/>
      <c r="AL109" s="199"/>
      <c r="AM109" s="200"/>
      <c r="AN109" s="199"/>
      <c r="AO109" s="199"/>
      <c r="AP109" s="199"/>
      <c r="AQ109" s="200"/>
      <c r="AR109" s="199"/>
      <c r="AS109" s="199"/>
      <c r="AT109" s="202"/>
      <c r="AU109" s="198"/>
      <c r="AV109" s="198"/>
      <c r="AW109" s="198"/>
      <c r="AX109" s="198"/>
      <c r="AY109" s="198"/>
      <c r="AZ109" s="198"/>
      <c r="BA109" s="198"/>
      <c r="BB109" s="198"/>
      <c r="BC109" s="198"/>
      <c r="BD109" s="198"/>
      <c r="BE109" s="198"/>
      <c r="BF109" s="198"/>
    </row>
    <row r="110" spans="1:58" s="130" customFormat="1">
      <c r="A110" s="171"/>
      <c r="B110" s="172"/>
      <c r="C110" s="127"/>
      <c r="D110" s="171"/>
      <c r="G110" s="173"/>
      <c r="H110" s="173"/>
      <c r="I110" s="196"/>
      <c r="J110" s="173"/>
      <c r="K110" s="197"/>
      <c r="L110" s="175"/>
      <c r="M110" s="198"/>
      <c r="N110" s="199"/>
      <c r="O110" s="200"/>
      <c r="P110" s="199"/>
      <c r="Q110" s="199"/>
      <c r="R110" s="199"/>
      <c r="S110" s="200"/>
      <c r="T110" s="199"/>
      <c r="U110" s="199"/>
      <c r="V110" s="199"/>
      <c r="W110" s="200"/>
      <c r="X110" s="199"/>
      <c r="Y110" s="199"/>
      <c r="Z110" s="199"/>
      <c r="AA110" s="200"/>
      <c r="AB110" s="199"/>
      <c r="AC110" s="199"/>
      <c r="AD110" s="199"/>
      <c r="AE110" s="200"/>
      <c r="AF110" s="199"/>
      <c r="AG110" s="199"/>
      <c r="AH110" s="199"/>
      <c r="AI110" s="200"/>
      <c r="AJ110" s="199"/>
      <c r="AK110" s="199"/>
      <c r="AL110" s="199"/>
      <c r="AM110" s="200"/>
      <c r="AN110" s="199"/>
      <c r="AO110" s="199"/>
      <c r="AP110" s="199"/>
      <c r="AQ110" s="200"/>
      <c r="AR110" s="199"/>
      <c r="AS110" s="199"/>
      <c r="AT110" s="202"/>
      <c r="AU110" s="198"/>
      <c r="AV110" s="198"/>
      <c r="AW110" s="198"/>
      <c r="AX110" s="198"/>
      <c r="AY110" s="198"/>
      <c r="AZ110" s="198"/>
      <c r="BA110" s="198"/>
      <c r="BB110" s="198"/>
      <c r="BC110" s="198"/>
      <c r="BD110" s="198"/>
      <c r="BE110" s="198"/>
      <c r="BF110" s="198"/>
    </row>
    <row r="111" spans="1:58" s="130" customFormat="1">
      <c r="A111" s="171"/>
      <c r="B111" s="172"/>
      <c r="C111" s="127"/>
      <c r="D111" s="171"/>
      <c r="G111" s="173"/>
      <c r="H111" s="173"/>
      <c r="I111" s="196"/>
      <c r="J111" s="173"/>
      <c r="K111" s="197"/>
      <c r="L111" s="175"/>
      <c r="M111" s="198"/>
      <c r="N111" s="199"/>
      <c r="O111" s="200"/>
      <c r="P111" s="199"/>
      <c r="Q111" s="199"/>
      <c r="R111" s="199"/>
      <c r="S111" s="200"/>
      <c r="T111" s="199"/>
      <c r="U111" s="199"/>
      <c r="V111" s="199"/>
      <c r="W111" s="200"/>
      <c r="X111" s="199"/>
      <c r="Y111" s="199"/>
      <c r="Z111" s="199"/>
      <c r="AA111" s="200"/>
      <c r="AB111" s="199"/>
      <c r="AC111" s="199"/>
      <c r="AD111" s="199"/>
      <c r="AE111" s="200"/>
      <c r="AF111" s="199"/>
      <c r="AG111" s="199"/>
      <c r="AH111" s="199"/>
      <c r="AI111" s="200"/>
      <c r="AJ111" s="199"/>
      <c r="AK111" s="199"/>
      <c r="AL111" s="199"/>
      <c r="AM111" s="200"/>
      <c r="AN111" s="199"/>
      <c r="AO111" s="199"/>
      <c r="AP111" s="199"/>
      <c r="AQ111" s="200"/>
      <c r="AR111" s="199"/>
      <c r="AS111" s="199"/>
      <c r="AT111" s="202"/>
      <c r="AU111" s="198"/>
      <c r="AV111" s="198"/>
      <c r="AW111" s="198"/>
      <c r="AX111" s="198"/>
      <c r="AY111" s="198"/>
      <c r="AZ111" s="198"/>
      <c r="BA111" s="198"/>
      <c r="BB111" s="198"/>
      <c r="BC111" s="198"/>
      <c r="BD111" s="198"/>
      <c r="BE111" s="198"/>
      <c r="BF111" s="198"/>
    </row>
    <row r="112" spans="1:58" s="130" customFormat="1">
      <c r="A112" s="171"/>
      <c r="B112" s="172"/>
      <c r="C112" s="127"/>
      <c r="D112" s="171"/>
      <c r="G112" s="173"/>
      <c r="H112" s="173"/>
      <c r="I112" s="196"/>
      <c r="J112" s="173"/>
      <c r="K112" s="197"/>
      <c r="L112" s="175"/>
      <c r="M112" s="198"/>
      <c r="N112" s="199"/>
      <c r="O112" s="200"/>
      <c r="P112" s="199"/>
      <c r="Q112" s="199"/>
      <c r="R112" s="199"/>
      <c r="S112" s="200"/>
      <c r="T112" s="199"/>
      <c r="U112" s="199"/>
      <c r="V112" s="199"/>
      <c r="W112" s="200"/>
      <c r="X112" s="199"/>
      <c r="Y112" s="199"/>
      <c r="Z112" s="199"/>
      <c r="AA112" s="200"/>
      <c r="AB112" s="199"/>
      <c r="AC112" s="199"/>
      <c r="AD112" s="199"/>
      <c r="AE112" s="200"/>
      <c r="AF112" s="199"/>
      <c r="AG112" s="199"/>
      <c r="AH112" s="199"/>
      <c r="AI112" s="200"/>
      <c r="AJ112" s="199"/>
      <c r="AK112" s="199"/>
      <c r="AL112" s="199"/>
      <c r="AM112" s="200"/>
      <c r="AN112" s="199"/>
      <c r="AO112" s="199"/>
      <c r="AP112" s="199"/>
      <c r="AQ112" s="200"/>
      <c r="AR112" s="199"/>
      <c r="AS112" s="199"/>
      <c r="AT112" s="202"/>
      <c r="AU112" s="198"/>
      <c r="AV112" s="198"/>
      <c r="AW112" s="198"/>
      <c r="AX112" s="198"/>
      <c r="AY112" s="198"/>
      <c r="AZ112" s="198"/>
      <c r="BA112" s="198"/>
      <c r="BB112" s="198"/>
      <c r="BC112" s="198"/>
      <c r="BD112" s="198"/>
      <c r="BE112" s="198"/>
      <c r="BF112" s="198"/>
    </row>
    <row r="113" spans="1:58" s="130" customFormat="1">
      <c r="A113" s="171"/>
      <c r="B113" s="172"/>
      <c r="C113" s="127"/>
      <c r="D113" s="171"/>
      <c r="G113" s="173"/>
      <c r="H113" s="173"/>
      <c r="I113" s="196"/>
      <c r="J113" s="173"/>
      <c r="K113" s="197"/>
      <c r="L113" s="175"/>
      <c r="M113" s="198"/>
      <c r="N113" s="199"/>
      <c r="O113" s="200"/>
      <c r="P113" s="199"/>
      <c r="Q113" s="199"/>
      <c r="R113" s="199"/>
      <c r="S113" s="200"/>
      <c r="T113" s="199"/>
      <c r="U113" s="199"/>
      <c r="V113" s="199"/>
      <c r="W113" s="200"/>
      <c r="X113" s="199"/>
      <c r="Y113" s="199"/>
      <c r="Z113" s="199"/>
      <c r="AA113" s="200"/>
      <c r="AB113" s="199"/>
      <c r="AC113" s="199"/>
      <c r="AD113" s="199"/>
      <c r="AE113" s="200"/>
      <c r="AF113" s="199"/>
      <c r="AG113" s="199"/>
      <c r="AH113" s="199"/>
      <c r="AI113" s="200"/>
      <c r="AJ113" s="199"/>
      <c r="AK113" s="199"/>
      <c r="AL113" s="199"/>
      <c r="AM113" s="200"/>
      <c r="AN113" s="199"/>
      <c r="AO113" s="199"/>
      <c r="AP113" s="199"/>
      <c r="AQ113" s="200"/>
      <c r="AR113" s="199"/>
      <c r="AS113" s="199"/>
      <c r="AT113" s="202"/>
      <c r="AU113" s="198"/>
      <c r="AV113" s="198"/>
      <c r="AW113" s="198"/>
      <c r="AX113" s="198"/>
      <c r="AY113" s="198"/>
      <c r="AZ113" s="198"/>
      <c r="BA113" s="198"/>
      <c r="BB113" s="198"/>
      <c r="BC113" s="198"/>
      <c r="BD113" s="198"/>
      <c r="BE113" s="198"/>
      <c r="BF113" s="198"/>
    </row>
    <row r="114" spans="1:58" s="130" customFormat="1">
      <c r="A114" s="171"/>
      <c r="B114" s="172"/>
      <c r="C114" s="127"/>
      <c r="D114" s="171"/>
      <c r="G114" s="173"/>
      <c r="H114" s="173"/>
      <c r="I114" s="196"/>
      <c r="J114" s="173"/>
      <c r="K114" s="197"/>
      <c r="L114" s="175"/>
      <c r="M114" s="198"/>
      <c r="N114" s="199"/>
      <c r="O114" s="200"/>
      <c r="P114" s="199"/>
      <c r="Q114" s="199"/>
      <c r="R114" s="199"/>
      <c r="S114" s="200"/>
      <c r="T114" s="199"/>
      <c r="U114" s="199"/>
      <c r="V114" s="199"/>
      <c r="W114" s="200"/>
      <c r="X114" s="199"/>
      <c r="Y114" s="199"/>
      <c r="Z114" s="199"/>
      <c r="AA114" s="200"/>
      <c r="AB114" s="199"/>
      <c r="AC114" s="199"/>
      <c r="AD114" s="199"/>
      <c r="AE114" s="200"/>
      <c r="AF114" s="199"/>
      <c r="AG114" s="199"/>
      <c r="AH114" s="199"/>
      <c r="AI114" s="200"/>
      <c r="AJ114" s="199"/>
      <c r="AK114" s="199"/>
      <c r="AL114" s="199"/>
      <c r="AM114" s="200"/>
      <c r="AN114" s="199"/>
      <c r="AO114" s="199"/>
      <c r="AP114" s="199"/>
      <c r="AQ114" s="200"/>
      <c r="AR114" s="199"/>
      <c r="AS114" s="199"/>
      <c r="AT114" s="202"/>
      <c r="AU114" s="198"/>
      <c r="AV114" s="198"/>
      <c r="AW114" s="198"/>
      <c r="AX114" s="198"/>
      <c r="AY114" s="198"/>
      <c r="AZ114" s="198"/>
      <c r="BA114" s="198"/>
      <c r="BB114" s="198"/>
      <c r="BC114" s="198"/>
      <c r="BD114" s="198"/>
      <c r="BE114" s="198"/>
      <c r="BF114" s="198"/>
    </row>
    <row r="115" spans="1:58" s="130" customFormat="1">
      <c r="A115" s="171"/>
      <c r="B115" s="172"/>
      <c r="C115" s="127"/>
      <c r="D115" s="171"/>
      <c r="G115" s="173"/>
      <c r="H115" s="173"/>
      <c r="I115" s="196"/>
      <c r="J115" s="173"/>
      <c r="K115" s="197"/>
      <c r="L115" s="175"/>
      <c r="M115" s="198"/>
      <c r="N115" s="199"/>
      <c r="O115" s="200"/>
      <c r="P115" s="199"/>
      <c r="Q115" s="199"/>
      <c r="R115" s="199"/>
      <c r="S115" s="200"/>
      <c r="T115" s="199"/>
      <c r="U115" s="199"/>
      <c r="V115" s="199"/>
      <c r="W115" s="200"/>
      <c r="X115" s="199"/>
      <c r="Y115" s="199"/>
      <c r="Z115" s="199"/>
      <c r="AA115" s="200"/>
      <c r="AB115" s="199"/>
      <c r="AC115" s="199"/>
      <c r="AD115" s="199"/>
      <c r="AE115" s="200"/>
      <c r="AF115" s="199"/>
      <c r="AG115" s="199"/>
      <c r="AH115" s="199"/>
      <c r="AI115" s="200"/>
      <c r="AJ115" s="199"/>
      <c r="AK115" s="199"/>
      <c r="AL115" s="199"/>
      <c r="AM115" s="200"/>
      <c r="AN115" s="199"/>
      <c r="AO115" s="199"/>
      <c r="AP115" s="199"/>
      <c r="AQ115" s="200"/>
      <c r="AR115" s="199"/>
      <c r="AS115" s="199"/>
      <c r="AT115" s="202"/>
      <c r="AU115" s="198"/>
      <c r="AV115" s="198"/>
      <c r="AW115" s="198"/>
      <c r="AX115" s="198"/>
      <c r="AY115" s="198"/>
      <c r="AZ115" s="198"/>
      <c r="BA115" s="198"/>
      <c r="BB115" s="198"/>
      <c r="BC115" s="198"/>
      <c r="BD115" s="198"/>
      <c r="BE115" s="198"/>
      <c r="BF115" s="198"/>
    </row>
    <row r="116" spans="1:58" s="130" customFormat="1">
      <c r="A116" s="171"/>
      <c r="B116" s="172"/>
      <c r="C116" s="127"/>
      <c r="D116" s="171"/>
      <c r="G116" s="173"/>
      <c r="H116" s="173"/>
      <c r="I116" s="196"/>
      <c r="J116" s="173"/>
      <c r="K116" s="197"/>
      <c r="L116" s="175"/>
      <c r="M116" s="198"/>
      <c r="N116" s="199"/>
      <c r="O116" s="200"/>
      <c r="P116" s="199"/>
      <c r="Q116" s="199"/>
      <c r="R116" s="199"/>
      <c r="S116" s="200"/>
      <c r="T116" s="199"/>
      <c r="U116" s="199"/>
      <c r="V116" s="199"/>
      <c r="W116" s="200"/>
      <c r="X116" s="199"/>
      <c r="Y116" s="199"/>
      <c r="Z116" s="199"/>
      <c r="AA116" s="200"/>
      <c r="AB116" s="199"/>
      <c r="AC116" s="199"/>
      <c r="AD116" s="199"/>
      <c r="AE116" s="200"/>
      <c r="AF116" s="199"/>
      <c r="AG116" s="199"/>
      <c r="AH116" s="199"/>
      <c r="AI116" s="200"/>
      <c r="AJ116" s="199"/>
      <c r="AK116" s="199"/>
      <c r="AL116" s="199"/>
      <c r="AM116" s="200"/>
      <c r="AN116" s="199"/>
      <c r="AO116" s="199"/>
      <c r="AP116" s="199"/>
      <c r="AQ116" s="200"/>
      <c r="AR116" s="199"/>
      <c r="AS116" s="199"/>
      <c r="AT116" s="202"/>
      <c r="AU116" s="198"/>
      <c r="AV116" s="198"/>
      <c r="AW116" s="198"/>
      <c r="AX116" s="198"/>
      <c r="AY116" s="198"/>
      <c r="AZ116" s="198"/>
      <c r="BA116" s="198"/>
      <c r="BB116" s="198"/>
      <c r="BC116" s="198"/>
      <c r="BD116" s="198"/>
      <c r="BE116" s="198"/>
      <c r="BF116" s="198"/>
    </row>
    <row r="117" spans="1:58" s="130" customFormat="1">
      <c r="A117" s="171"/>
      <c r="B117" s="172"/>
      <c r="C117" s="127"/>
      <c r="D117" s="171"/>
      <c r="G117" s="173"/>
      <c r="H117" s="173"/>
      <c r="I117" s="196"/>
      <c r="J117" s="173"/>
      <c r="K117" s="197"/>
      <c r="L117" s="175"/>
      <c r="M117" s="198"/>
      <c r="N117" s="199"/>
      <c r="O117" s="200"/>
      <c r="P117" s="199"/>
      <c r="Q117" s="199"/>
      <c r="R117" s="199"/>
      <c r="S117" s="200"/>
      <c r="T117" s="199"/>
      <c r="U117" s="199"/>
      <c r="V117" s="199"/>
      <c r="W117" s="200"/>
      <c r="X117" s="199"/>
      <c r="Y117" s="199"/>
      <c r="Z117" s="199"/>
      <c r="AA117" s="200"/>
      <c r="AB117" s="199"/>
      <c r="AC117" s="199"/>
      <c r="AD117" s="199"/>
      <c r="AE117" s="200"/>
      <c r="AF117" s="199"/>
      <c r="AG117" s="199"/>
      <c r="AH117" s="199"/>
      <c r="AI117" s="200"/>
      <c r="AJ117" s="199"/>
      <c r="AK117" s="199"/>
      <c r="AL117" s="199"/>
      <c r="AM117" s="200"/>
      <c r="AN117" s="199"/>
      <c r="AO117" s="199"/>
      <c r="AP117" s="199"/>
      <c r="AQ117" s="200"/>
      <c r="AR117" s="199"/>
      <c r="AS117" s="199"/>
      <c r="AT117" s="202"/>
      <c r="AU117" s="198"/>
      <c r="AV117" s="198"/>
      <c r="AW117" s="198"/>
      <c r="AX117" s="198"/>
      <c r="AY117" s="198"/>
      <c r="AZ117" s="198"/>
      <c r="BA117" s="198"/>
      <c r="BB117" s="198"/>
      <c r="BC117" s="198"/>
      <c r="BD117" s="198"/>
      <c r="BE117" s="198"/>
      <c r="BF117" s="198"/>
    </row>
    <row r="118" spans="1:58" s="130" customFormat="1">
      <c r="A118" s="171"/>
      <c r="B118" s="172"/>
      <c r="C118" s="127"/>
      <c r="D118" s="171"/>
      <c r="G118" s="173"/>
      <c r="H118" s="173"/>
      <c r="I118" s="196"/>
      <c r="J118" s="173"/>
      <c r="K118" s="197"/>
      <c r="L118" s="175"/>
      <c r="M118" s="198"/>
      <c r="N118" s="199"/>
      <c r="O118" s="200"/>
      <c r="P118" s="199"/>
      <c r="Q118" s="199"/>
      <c r="R118" s="199"/>
      <c r="S118" s="200"/>
      <c r="T118" s="199"/>
      <c r="U118" s="199"/>
      <c r="V118" s="199"/>
      <c r="W118" s="200"/>
      <c r="X118" s="199"/>
      <c r="Y118" s="199"/>
      <c r="Z118" s="199"/>
      <c r="AA118" s="200"/>
      <c r="AB118" s="199"/>
      <c r="AC118" s="199"/>
      <c r="AD118" s="199"/>
      <c r="AE118" s="200"/>
      <c r="AF118" s="199"/>
      <c r="AG118" s="199"/>
      <c r="AH118" s="199"/>
      <c r="AI118" s="200"/>
      <c r="AJ118" s="199"/>
      <c r="AK118" s="199"/>
      <c r="AL118" s="199"/>
      <c r="AM118" s="200"/>
      <c r="AN118" s="199"/>
      <c r="AO118" s="199"/>
      <c r="AP118" s="199"/>
      <c r="AQ118" s="200"/>
      <c r="AR118" s="199"/>
      <c r="AS118" s="199"/>
      <c r="AT118" s="202"/>
      <c r="AU118" s="198"/>
      <c r="AV118" s="198"/>
      <c r="AW118" s="198"/>
      <c r="AX118" s="198"/>
      <c r="AY118" s="198"/>
      <c r="AZ118" s="198"/>
      <c r="BA118" s="198"/>
      <c r="BB118" s="198"/>
      <c r="BC118" s="198"/>
      <c r="BD118" s="198"/>
      <c r="BE118" s="198"/>
      <c r="BF118" s="198"/>
    </row>
    <row r="119" spans="1:58" s="130" customFormat="1">
      <c r="A119" s="171"/>
      <c r="B119" s="172"/>
      <c r="C119" s="127"/>
      <c r="D119" s="171"/>
      <c r="G119" s="173"/>
      <c r="H119" s="173"/>
      <c r="I119" s="196"/>
      <c r="J119" s="173"/>
      <c r="K119" s="197"/>
      <c r="L119" s="175"/>
      <c r="M119" s="198"/>
      <c r="N119" s="199"/>
      <c r="O119" s="200"/>
      <c r="P119" s="199"/>
      <c r="Q119" s="199"/>
      <c r="R119" s="199"/>
      <c r="S119" s="200"/>
      <c r="T119" s="199"/>
      <c r="U119" s="199"/>
      <c r="V119" s="199"/>
      <c r="W119" s="200"/>
      <c r="X119" s="199"/>
      <c r="Y119" s="199"/>
      <c r="Z119" s="199"/>
      <c r="AA119" s="200"/>
      <c r="AB119" s="199"/>
      <c r="AC119" s="199"/>
      <c r="AD119" s="199"/>
      <c r="AE119" s="200"/>
      <c r="AF119" s="199"/>
      <c r="AG119" s="199"/>
      <c r="AH119" s="199"/>
      <c r="AI119" s="200"/>
      <c r="AJ119" s="199"/>
      <c r="AK119" s="199"/>
      <c r="AL119" s="199"/>
      <c r="AM119" s="200"/>
      <c r="AN119" s="199"/>
      <c r="AO119" s="199"/>
      <c r="AP119" s="199"/>
      <c r="AQ119" s="200"/>
      <c r="AR119" s="199"/>
      <c r="AS119" s="199"/>
      <c r="AT119" s="202"/>
      <c r="AU119" s="198"/>
      <c r="AV119" s="198"/>
      <c r="AW119" s="198"/>
      <c r="AX119" s="198"/>
      <c r="AY119" s="198"/>
      <c r="AZ119" s="198"/>
      <c r="BA119" s="198"/>
      <c r="BB119" s="198"/>
      <c r="BC119" s="198"/>
      <c r="BD119" s="198"/>
      <c r="BE119" s="198"/>
      <c r="BF119" s="198"/>
    </row>
    <row r="120" spans="1:58" s="130" customFormat="1">
      <c r="A120" s="171"/>
      <c r="B120" s="172"/>
      <c r="C120" s="127"/>
      <c r="D120" s="171"/>
      <c r="G120" s="173"/>
      <c r="H120" s="173"/>
      <c r="I120" s="196"/>
      <c r="J120" s="173"/>
      <c r="K120" s="197"/>
      <c r="L120" s="175"/>
      <c r="M120" s="198"/>
      <c r="N120" s="199"/>
      <c r="O120" s="200"/>
      <c r="P120" s="199"/>
      <c r="Q120" s="199"/>
      <c r="R120" s="199"/>
      <c r="S120" s="200"/>
      <c r="T120" s="199"/>
      <c r="U120" s="199"/>
      <c r="V120" s="199"/>
      <c r="W120" s="200"/>
      <c r="X120" s="199"/>
      <c r="Y120" s="199"/>
      <c r="Z120" s="199"/>
      <c r="AA120" s="200"/>
      <c r="AB120" s="199"/>
      <c r="AC120" s="199"/>
      <c r="AD120" s="199"/>
      <c r="AE120" s="200"/>
      <c r="AF120" s="199"/>
      <c r="AG120" s="199"/>
      <c r="AH120" s="199"/>
      <c r="AI120" s="200"/>
      <c r="AJ120" s="199"/>
      <c r="AK120" s="199"/>
      <c r="AL120" s="199"/>
      <c r="AM120" s="200"/>
      <c r="AN120" s="199"/>
      <c r="AO120" s="199"/>
      <c r="AP120" s="199"/>
      <c r="AQ120" s="200"/>
      <c r="AR120" s="199"/>
      <c r="AS120" s="199"/>
      <c r="AT120" s="202"/>
      <c r="AU120" s="198"/>
      <c r="AV120" s="198"/>
      <c r="AW120" s="198"/>
      <c r="AX120" s="198"/>
      <c r="AY120" s="198"/>
      <c r="AZ120" s="198"/>
      <c r="BA120" s="198"/>
      <c r="BB120" s="198"/>
      <c r="BC120" s="198"/>
      <c r="BD120" s="198"/>
      <c r="BE120" s="198"/>
      <c r="BF120" s="198"/>
    </row>
    <row r="121" spans="1:58" s="130" customFormat="1">
      <c r="A121" s="171"/>
      <c r="B121" s="172"/>
      <c r="C121" s="127"/>
      <c r="D121" s="171"/>
      <c r="G121" s="173"/>
      <c r="H121" s="173"/>
      <c r="I121" s="196"/>
      <c r="J121" s="173"/>
      <c r="K121" s="197"/>
      <c r="L121" s="175"/>
      <c r="M121" s="198"/>
      <c r="N121" s="199"/>
      <c r="O121" s="200"/>
      <c r="P121" s="199"/>
      <c r="Q121" s="199"/>
      <c r="R121" s="199"/>
      <c r="S121" s="200"/>
      <c r="T121" s="199"/>
      <c r="U121" s="199"/>
      <c r="V121" s="199"/>
      <c r="W121" s="200"/>
      <c r="X121" s="199"/>
      <c r="Y121" s="199"/>
      <c r="Z121" s="199"/>
      <c r="AA121" s="200"/>
      <c r="AB121" s="199"/>
      <c r="AC121" s="199"/>
      <c r="AD121" s="199"/>
      <c r="AE121" s="200"/>
      <c r="AF121" s="199"/>
      <c r="AG121" s="199"/>
      <c r="AH121" s="199"/>
      <c r="AI121" s="200"/>
      <c r="AJ121" s="199"/>
      <c r="AK121" s="199"/>
      <c r="AL121" s="199"/>
      <c r="AM121" s="200"/>
      <c r="AN121" s="199"/>
      <c r="AO121" s="199"/>
      <c r="AP121" s="199"/>
      <c r="AQ121" s="200"/>
      <c r="AR121" s="199"/>
      <c r="AS121" s="199"/>
      <c r="AT121" s="202"/>
      <c r="AU121" s="198"/>
      <c r="AV121" s="198"/>
      <c r="AW121" s="198"/>
      <c r="AX121" s="198"/>
      <c r="AY121" s="198"/>
      <c r="AZ121" s="198"/>
      <c r="BA121" s="198"/>
      <c r="BB121" s="198"/>
      <c r="BC121" s="198"/>
      <c r="BD121" s="198"/>
      <c r="BE121" s="198"/>
      <c r="BF121" s="198"/>
    </row>
    <row r="122" spans="1:58" s="130" customFormat="1">
      <c r="A122" s="171"/>
      <c r="B122" s="172"/>
      <c r="C122" s="127"/>
      <c r="D122" s="171"/>
      <c r="G122" s="173"/>
      <c r="H122" s="173"/>
      <c r="I122" s="196"/>
      <c r="J122" s="173"/>
      <c r="K122" s="197"/>
      <c r="L122" s="175"/>
      <c r="M122" s="198"/>
      <c r="N122" s="199"/>
      <c r="O122" s="200"/>
      <c r="P122" s="199"/>
      <c r="Q122" s="199"/>
      <c r="R122" s="199"/>
      <c r="S122" s="200"/>
      <c r="T122" s="199"/>
      <c r="U122" s="199"/>
      <c r="V122" s="199"/>
      <c r="W122" s="200"/>
      <c r="X122" s="199"/>
      <c r="Y122" s="199"/>
      <c r="Z122" s="199"/>
      <c r="AA122" s="200"/>
      <c r="AB122" s="199"/>
      <c r="AC122" s="199"/>
      <c r="AD122" s="199"/>
      <c r="AE122" s="200"/>
      <c r="AF122" s="199"/>
      <c r="AG122" s="199"/>
      <c r="AH122" s="199"/>
      <c r="AI122" s="200"/>
      <c r="AJ122" s="199"/>
      <c r="AK122" s="199"/>
      <c r="AL122" s="199"/>
      <c r="AM122" s="200"/>
      <c r="AN122" s="199"/>
      <c r="AO122" s="199"/>
      <c r="AP122" s="199"/>
      <c r="AQ122" s="200"/>
      <c r="AR122" s="199"/>
      <c r="AS122" s="199"/>
      <c r="AT122" s="202"/>
      <c r="AU122" s="198"/>
      <c r="AV122" s="198"/>
      <c r="AW122" s="198"/>
      <c r="AX122" s="198"/>
      <c r="AY122" s="198"/>
      <c r="AZ122" s="198"/>
      <c r="BA122" s="198"/>
      <c r="BB122" s="198"/>
      <c r="BC122" s="198"/>
      <c r="BD122" s="198"/>
      <c r="BE122" s="198"/>
      <c r="BF122" s="198"/>
    </row>
    <row r="123" spans="1:58" s="130" customFormat="1">
      <c r="A123" s="171"/>
      <c r="B123" s="172"/>
      <c r="C123" s="127"/>
      <c r="D123" s="171"/>
      <c r="G123" s="173"/>
      <c r="H123" s="173"/>
      <c r="I123" s="196"/>
      <c r="J123" s="173"/>
      <c r="K123" s="197"/>
      <c r="L123" s="175"/>
      <c r="M123" s="198"/>
      <c r="N123" s="199"/>
      <c r="O123" s="200"/>
      <c r="P123" s="199"/>
      <c r="Q123" s="199"/>
      <c r="R123" s="199"/>
      <c r="S123" s="200"/>
      <c r="T123" s="199"/>
      <c r="U123" s="199"/>
      <c r="V123" s="199"/>
      <c r="W123" s="200"/>
      <c r="X123" s="199"/>
      <c r="Y123" s="199"/>
      <c r="Z123" s="199"/>
      <c r="AA123" s="200"/>
      <c r="AB123" s="199"/>
      <c r="AC123" s="199"/>
      <c r="AD123" s="199"/>
      <c r="AE123" s="200"/>
      <c r="AF123" s="199"/>
      <c r="AG123" s="199"/>
      <c r="AH123" s="199"/>
      <c r="AI123" s="200"/>
      <c r="AJ123" s="199"/>
      <c r="AK123" s="199"/>
      <c r="AL123" s="199"/>
      <c r="AM123" s="200"/>
      <c r="AN123" s="199"/>
      <c r="AO123" s="199"/>
      <c r="AP123" s="199"/>
      <c r="AQ123" s="200"/>
      <c r="AR123" s="199"/>
      <c r="AS123" s="199"/>
      <c r="AT123" s="202"/>
      <c r="AU123" s="198"/>
      <c r="AV123" s="198"/>
      <c r="AW123" s="198"/>
      <c r="AX123" s="198"/>
      <c r="AY123" s="198"/>
      <c r="AZ123" s="198"/>
      <c r="BA123" s="198"/>
      <c r="BB123" s="198"/>
      <c r="BC123" s="198"/>
      <c r="BD123" s="198"/>
      <c r="BE123" s="198"/>
      <c r="BF123" s="198"/>
    </row>
    <row r="124" spans="1:58" s="130" customFormat="1">
      <c r="A124" s="171"/>
      <c r="B124" s="172"/>
      <c r="C124" s="127"/>
      <c r="D124" s="171"/>
      <c r="G124" s="173"/>
      <c r="H124" s="173"/>
      <c r="I124" s="196"/>
      <c r="J124" s="173"/>
      <c r="K124" s="197"/>
      <c r="L124" s="175"/>
      <c r="M124" s="198"/>
      <c r="N124" s="199"/>
      <c r="O124" s="200"/>
      <c r="P124" s="199"/>
      <c r="Q124" s="199"/>
      <c r="R124" s="199"/>
      <c r="S124" s="200"/>
      <c r="T124" s="199"/>
      <c r="U124" s="199"/>
      <c r="V124" s="199"/>
      <c r="W124" s="200"/>
      <c r="X124" s="199"/>
      <c r="Y124" s="199"/>
      <c r="Z124" s="199"/>
      <c r="AA124" s="200"/>
      <c r="AB124" s="199"/>
      <c r="AC124" s="199"/>
      <c r="AD124" s="199"/>
      <c r="AE124" s="200"/>
      <c r="AF124" s="199"/>
      <c r="AG124" s="199"/>
      <c r="AH124" s="199"/>
      <c r="AI124" s="200"/>
      <c r="AJ124" s="199"/>
      <c r="AK124" s="199"/>
      <c r="AL124" s="199"/>
      <c r="AM124" s="200"/>
      <c r="AN124" s="199"/>
      <c r="AO124" s="199"/>
      <c r="AP124" s="199"/>
      <c r="AQ124" s="200"/>
      <c r="AR124" s="199"/>
      <c r="AS124" s="199"/>
      <c r="AT124" s="202"/>
      <c r="AU124" s="198"/>
      <c r="AV124" s="198"/>
      <c r="AW124" s="198"/>
      <c r="AX124" s="198"/>
      <c r="AY124" s="198"/>
      <c r="AZ124" s="198"/>
      <c r="BA124" s="198"/>
      <c r="BB124" s="198"/>
      <c r="BC124" s="198"/>
      <c r="BD124" s="198"/>
      <c r="BE124" s="198"/>
      <c r="BF124" s="198"/>
    </row>
    <row r="125" spans="1:58" s="130" customFormat="1">
      <c r="A125" s="171"/>
      <c r="B125" s="172"/>
      <c r="C125" s="127"/>
      <c r="D125" s="171"/>
      <c r="G125" s="173"/>
      <c r="H125" s="173"/>
      <c r="I125" s="196"/>
      <c r="J125" s="173"/>
      <c r="K125" s="197"/>
      <c r="L125" s="175"/>
      <c r="M125" s="198"/>
      <c r="N125" s="199"/>
      <c r="O125" s="200"/>
      <c r="P125" s="199"/>
      <c r="Q125" s="199"/>
      <c r="R125" s="199"/>
      <c r="S125" s="200"/>
      <c r="T125" s="199"/>
      <c r="U125" s="199"/>
      <c r="V125" s="199"/>
      <c r="W125" s="200"/>
      <c r="X125" s="199"/>
      <c r="Y125" s="199"/>
      <c r="Z125" s="199"/>
      <c r="AA125" s="200"/>
      <c r="AB125" s="199"/>
      <c r="AC125" s="199"/>
      <c r="AD125" s="199"/>
      <c r="AE125" s="200"/>
      <c r="AF125" s="199"/>
      <c r="AG125" s="199"/>
      <c r="AH125" s="199"/>
      <c r="AI125" s="200"/>
      <c r="AJ125" s="199"/>
      <c r="AK125" s="199"/>
      <c r="AL125" s="199"/>
      <c r="AM125" s="200"/>
      <c r="AN125" s="199"/>
      <c r="AO125" s="199"/>
      <c r="AP125" s="199"/>
      <c r="AQ125" s="200"/>
      <c r="AR125" s="199"/>
      <c r="AS125" s="199"/>
      <c r="AT125" s="202"/>
      <c r="AU125" s="198"/>
      <c r="AV125" s="198"/>
      <c r="AW125" s="198"/>
      <c r="AX125" s="198"/>
      <c r="AY125" s="198"/>
      <c r="AZ125" s="198"/>
      <c r="BA125" s="198"/>
      <c r="BB125" s="198"/>
      <c r="BC125" s="198"/>
      <c r="BD125" s="198"/>
      <c r="BE125" s="198"/>
      <c r="BF125" s="198"/>
    </row>
    <row r="126" spans="1:58" s="130" customFormat="1">
      <c r="A126" s="171"/>
      <c r="B126" s="172"/>
      <c r="C126" s="127"/>
      <c r="D126" s="171"/>
      <c r="G126" s="173"/>
      <c r="H126" s="173"/>
      <c r="I126" s="196"/>
      <c r="J126" s="173"/>
      <c r="K126" s="197"/>
      <c r="L126" s="175"/>
      <c r="M126" s="198"/>
      <c r="N126" s="199"/>
      <c r="O126" s="200"/>
      <c r="P126" s="199"/>
      <c r="Q126" s="199"/>
      <c r="R126" s="199"/>
      <c r="S126" s="200"/>
      <c r="T126" s="199"/>
      <c r="U126" s="199"/>
      <c r="V126" s="199"/>
      <c r="W126" s="200"/>
      <c r="X126" s="199"/>
      <c r="Y126" s="199"/>
      <c r="Z126" s="199"/>
      <c r="AA126" s="200"/>
      <c r="AB126" s="199"/>
      <c r="AC126" s="199"/>
      <c r="AD126" s="199"/>
      <c r="AE126" s="200"/>
      <c r="AF126" s="199"/>
      <c r="AG126" s="199"/>
      <c r="AH126" s="199"/>
      <c r="AI126" s="200"/>
      <c r="AJ126" s="199"/>
      <c r="AK126" s="199"/>
      <c r="AL126" s="199"/>
      <c r="AM126" s="200"/>
      <c r="AN126" s="199"/>
      <c r="AO126" s="199"/>
      <c r="AP126" s="199"/>
      <c r="AQ126" s="200"/>
      <c r="AR126" s="199"/>
      <c r="AS126" s="199"/>
      <c r="AT126" s="202"/>
      <c r="AU126" s="198"/>
      <c r="AV126" s="198"/>
      <c r="AW126" s="198"/>
      <c r="AX126" s="198"/>
      <c r="AY126" s="198"/>
      <c r="AZ126" s="198"/>
      <c r="BA126" s="198"/>
      <c r="BB126" s="198"/>
      <c r="BC126" s="198"/>
      <c r="BD126" s="198"/>
      <c r="BE126" s="198"/>
      <c r="BF126" s="198"/>
    </row>
    <row r="127" spans="1:58" s="130" customFormat="1">
      <c r="A127" s="171"/>
      <c r="B127" s="172"/>
      <c r="C127" s="127"/>
      <c r="D127" s="171"/>
      <c r="G127" s="173"/>
      <c r="H127" s="173"/>
      <c r="I127" s="196"/>
      <c r="J127" s="173"/>
      <c r="K127" s="197"/>
      <c r="L127" s="175"/>
      <c r="M127" s="198"/>
      <c r="N127" s="199"/>
      <c r="O127" s="200"/>
      <c r="P127" s="199"/>
      <c r="Q127" s="199"/>
      <c r="R127" s="199"/>
      <c r="S127" s="200"/>
      <c r="T127" s="199"/>
      <c r="U127" s="199"/>
      <c r="V127" s="199"/>
      <c r="W127" s="200"/>
      <c r="X127" s="199"/>
      <c r="Y127" s="199"/>
      <c r="Z127" s="199"/>
      <c r="AA127" s="200"/>
      <c r="AB127" s="199"/>
      <c r="AC127" s="199"/>
      <c r="AD127" s="199"/>
      <c r="AE127" s="200"/>
      <c r="AF127" s="199"/>
      <c r="AG127" s="199"/>
      <c r="AH127" s="199"/>
      <c r="AI127" s="200"/>
      <c r="AJ127" s="199"/>
      <c r="AK127" s="199"/>
      <c r="AL127" s="199"/>
      <c r="AM127" s="200"/>
      <c r="AN127" s="199"/>
      <c r="AO127" s="199"/>
      <c r="AP127" s="199"/>
      <c r="AQ127" s="200"/>
      <c r="AR127" s="199"/>
      <c r="AS127" s="199"/>
      <c r="AT127" s="202"/>
      <c r="AU127" s="198"/>
      <c r="AV127" s="198"/>
      <c r="AW127" s="198"/>
      <c r="AX127" s="198"/>
      <c r="AY127" s="198"/>
      <c r="AZ127" s="198"/>
      <c r="BA127" s="198"/>
      <c r="BB127" s="198"/>
      <c r="BC127" s="198"/>
      <c r="BD127" s="198"/>
      <c r="BE127" s="198"/>
      <c r="BF127" s="198"/>
    </row>
    <row r="128" spans="1:58" s="130" customFormat="1">
      <c r="A128" s="171"/>
      <c r="B128" s="172"/>
      <c r="C128" s="127"/>
      <c r="D128" s="171"/>
      <c r="G128" s="173"/>
      <c r="H128" s="173"/>
      <c r="I128" s="196"/>
      <c r="J128" s="173"/>
      <c r="K128" s="197"/>
      <c r="L128" s="175"/>
      <c r="M128" s="198"/>
      <c r="N128" s="199"/>
      <c r="O128" s="200"/>
      <c r="P128" s="199"/>
      <c r="Q128" s="199"/>
      <c r="R128" s="199"/>
      <c r="S128" s="200"/>
      <c r="T128" s="199"/>
      <c r="U128" s="199"/>
      <c r="V128" s="199"/>
      <c r="W128" s="200"/>
      <c r="X128" s="199"/>
      <c r="Y128" s="199"/>
      <c r="Z128" s="199"/>
      <c r="AA128" s="200"/>
      <c r="AB128" s="199"/>
      <c r="AC128" s="199"/>
      <c r="AD128" s="199"/>
      <c r="AE128" s="200"/>
      <c r="AF128" s="199"/>
      <c r="AG128" s="199"/>
      <c r="AH128" s="199"/>
      <c r="AI128" s="200"/>
      <c r="AJ128" s="199"/>
      <c r="AK128" s="199"/>
      <c r="AL128" s="199"/>
      <c r="AM128" s="200"/>
      <c r="AN128" s="199"/>
      <c r="AO128" s="199"/>
      <c r="AP128" s="199"/>
      <c r="AQ128" s="200"/>
      <c r="AR128" s="199"/>
      <c r="AS128" s="199"/>
      <c r="AT128" s="202"/>
      <c r="AU128" s="198"/>
      <c r="AV128" s="198"/>
      <c r="AW128" s="198"/>
      <c r="AX128" s="198"/>
      <c r="AY128" s="198"/>
      <c r="AZ128" s="198"/>
      <c r="BA128" s="198"/>
      <c r="BB128" s="198"/>
      <c r="BC128" s="198"/>
      <c r="BD128" s="198"/>
      <c r="BE128" s="198"/>
      <c r="BF128" s="198"/>
    </row>
    <row r="129" spans="1:58" s="130" customFormat="1">
      <c r="A129" s="171"/>
      <c r="B129" s="172"/>
      <c r="C129" s="127"/>
      <c r="D129" s="171"/>
      <c r="G129" s="173"/>
      <c r="H129" s="173"/>
      <c r="I129" s="196"/>
      <c r="J129" s="173"/>
      <c r="K129" s="197"/>
      <c r="L129" s="175"/>
      <c r="M129" s="198"/>
      <c r="N129" s="199"/>
      <c r="O129" s="200"/>
      <c r="P129" s="199"/>
      <c r="Q129" s="199"/>
      <c r="R129" s="199"/>
      <c r="S129" s="200"/>
      <c r="T129" s="199"/>
      <c r="U129" s="199"/>
      <c r="V129" s="199"/>
      <c r="W129" s="200"/>
      <c r="X129" s="199"/>
      <c r="Y129" s="199"/>
      <c r="Z129" s="199"/>
      <c r="AA129" s="200"/>
      <c r="AB129" s="199"/>
      <c r="AC129" s="199"/>
      <c r="AD129" s="199"/>
      <c r="AE129" s="200"/>
      <c r="AF129" s="199"/>
      <c r="AG129" s="199"/>
      <c r="AH129" s="199"/>
      <c r="AI129" s="200"/>
      <c r="AJ129" s="199"/>
      <c r="AK129" s="199"/>
      <c r="AL129" s="199"/>
      <c r="AM129" s="200"/>
      <c r="AN129" s="199"/>
      <c r="AO129" s="199"/>
      <c r="AP129" s="199"/>
      <c r="AQ129" s="200"/>
      <c r="AR129" s="199"/>
      <c r="AS129" s="199"/>
      <c r="AT129" s="202"/>
      <c r="AU129" s="198"/>
      <c r="AV129" s="198"/>
      <c r="AW129" s="198"/>
      <c r="AX129" s="198"/>
      <c r="AY129" s="198"/>
      <c r="AZ129" s="198"/>
      <c r="BA129" s="198"/>
      <c r="BB129" s="198"/>
      <c r="BC129" s="198"/>
      <c r="BD129" s="198"/>
      <c r="BE129" s="198"/>
      <c r="BF129" s="198"/>
    </row>
    <row r="130" spans="1:58" s="130" customFormat="1">
      <c r="A130" s="171"/>
      <c r="B130" s="172"/>
      <c r="C130" s="127"/>
      <c r="D130" s="171"/>
      <c r="G130" s="173"/>
      <c r="H130" s="173"/>
      <c r="I130" s="196"/>
      <c r="J130" s="173"/>
      <c r="K130" s="197"/>
      <c r="L130" s="175"/>
      <c r="M130" s="198"/>
      <c r="N130" s="199"/>
      <c r="O130" s="200"/>
      <c r="P130" s="199"/>
      <c r="Q130" s="199"/>
      <c r="R130" s="199"/>
      <c r="S130" s="200"/>
      <c r="T130" s="199"/>
      <c r="U130" s="199"/>
      <c r="V130" s="199"/>
      <c r="W130" s="200"/>
      <c r="X130" s="199"/>
      <c r="Y130" s="199"/>
      <c r="Z130" s="199"/>
      <c r="AA130" s="200"/>
      <c r="AB130" s="199"/>
      <c r="AC130" s="199"/>
      <c r="AD130" s="199"/>
      <c r="AE130" s="200"/>
      <c r="AF130" s="199"/>
      <c r="AG130" s="199"/>
      <c r="AH130" s="199"/>
      <c r="AI130" s="200"/>
      <c r="AJ130" s="199"/>
      <c r="AK130" s="199"/>
      <c r="AL130" s="199"/>
      <c r="AM130" s="200"/>
      <c r="AN130" s="199"/>
      <c r="AO130" s="199"/>
      <c r="AP130" s="199"/>
      <c r="AQ130" s="200"/>
      <c r="AR130" s="199"/>
      <c r="AS130" s="199"/>
      <c r="AT130" s="202"/>
      <c r="AU130" s="198"/>
      <c r="AV130" s="198"/>
      <c r="AW130" s="198"/>
      <c r="AX130" s="198"/>
      <c r="AY130" s="198"/>
      <c r="AZ130" s="198"/>
      <c r="BA130" s="198"/>
      <c r="BB130" s="198"/>
      <c r="BC130" s="198"/>
      <c r="BD130" s="198"/>
      <c r="BE130" s="198"/>
      <c r="BF130" s="198"/>
    </row>
    <row r="131" spans="1:58" s="130" customFormat="1">
      <c r="A131" s="171"/>
      <c r="B131" s="172"/>
      <c r="C131" s="127"/>
      <c r="D131" s="171"/>
      <c r="G131" s="173"/>
      <c r="H131" s="173"/>
      <c r="I131" s="196"/>
      <c r="J131" s="173"/>
      <c r="K131" s="197"/>
      <c r="L131" s="175"/>
      <c r="M131" s="198"/>
      <c r="N131" s="199"/>
      <c r="O131" s="200"/>
      <c r="P131" s="199"/>
      <c r="Q131" s="199"/>
      <c r="R131" s="199"/>
      <c r="S131" s="200"/>
      <c r="T131" s="199"/>
      <c r="U131" s="199"/>
      <c r="V131" s="199"/>
      <c r="W131" s="200"/>
      <c r="X131" s="199"/>
      <c r="Y131" s="199"/>
      <c r="Z131" s="199"/>
      <c r="AA131" s="200"/>
      <c r="AB131" s="199"/>
      <c r="AC131" s="199"/>
      <c r="AD131" s="199"/>
      <c r="AE131" s="200"/>
      <c r="AF131" s="199"/>
      <c r="AG131" s="199"/>
      <c r="AH131" s="199"/>
      <c r="AI131" s="200"/>
      <c r="AJ131" s="199"/>
      <c r="AK131" s="199"/>
      <c r="AL131" s="199"/>
      <c r="AM131" s="200"/>
      <c r="AN131" s="199"/>
      <c r="AO131" s="199"/>
      <c r="AP131" s="199"/>
      <c r="AQ131" s="200"/>
      <c r="AR131" s="199"/>
      <c r="AS131" s="199"/>
      <c r="AT131" s="202"/>
      <c r="AU131" s="198"/>
      <c r="AV131" s="198"/>
      <c r="AW131" s="198"/>
      <c r="AX131" s="198"/>
      <c r="AY131" s="198"/>
      <c r="AZ131" s="198"/>
      <c r="BA131" s="198"/>
      <c r="BB131" s="198"/>
      <c r="BC131" s="198"/>
      <c r="BD131" s="198"/>
      <c r="BE131" s="198"/>
      <c r="BF131" s="198"/>
    </row>
    <row r="132" spans="1:58" s="130" customFormat="1">
      <c r="A132" s="171"/>
      <c r="B132" s="172"/>
      <c r="C132" s="127"/>
      <c r="D132" s="171"/>
      <c r="G132" s="173"/>
      <c r="H132" s="173"/>
      <c r="I132" s="196"/>
      <c r="J132" s="173"/>
      <c r="K132" s="197"/>
      <c r="L132" s="175"/>
      <c r="M132" s="198"/>
      <c r="N132" s="199"/>
      <c r="O132" s="200"/>
      <c r="P132" s="199"/>
      <c r="Q132" s="199"/>
      <c r="R132" s="199"/>
      <c r="S132" s="200"/>
      <c r="T132" s="199"/>
      <c r="U132" s="199"/>
      <c r="V132" s="199"/>
      <c r="W132" s="200"/>
      <c r="X132" s="199"/>
      <c r="Y132" s="199"/>
      <c r="Z132" s="199"/>
      <c r="AA132" s="200"/>
      <c r="AB132" s="199"/>
      <c r="AC132" s="199"/>
      <c r="AD132" s="199"/>
      <c r="AE132" s="200"/>
      <c r="AF132" s="199"/>
      <c r="AG132" s="199"/>
      <c r="AH132" s="199"/>
      <c r="AI132" s="200"/>
      <c r="AJ132" s="199"/>
      <c r="AK132" s="199"/>
      <c r="AL132" s="199"/>
      <c r="AM132" s="200"/>
      <c r="AN132" s="199"/>
      <c r="AO132" s="199"/>
      <c r="AP132" s="199"/>
      <c r="AQ132" s="200"/>
      <c r="AR132" s="199"/>
      <c r="AS132" s="199"/>
      <c r="AT132" s="202"/>
      <c r="AU132" s="198"/>
      <c r="AV132" s="198"/>
      <c r="AW132" s="198"/>
      <c r="AX132" s="198"/>
      <c r="AY132" s="198"/>
      <c r="AZ132" s="198"/>
      <c r="BA132" s="198"/>
      <c r="BB132" s="198"/>
      <c r="BC132" s="198"/>
      <c r="BD132" s="198"/>
      <c r="BE132" s="198"/>
      <c r="BF132" s="198"/>
    </row>
    <row r="133" spans="1:58" s="130" customFormat="1">
      <c r="A133" s="171"/>
      <c r="B133" s="172"/>
      <c r="C133" s="127"/>
      <c r="D133" s="171"/>
      <c r="G133" s="173"/>
      <c r="H133" s="173"/>
      <c r="I133" s="196"/>
      <c r="J133" s="173"/>
      <c r="K133" s="197"/>
      <c r="L133" s="175"/>
      <c r="M133" s="198"/>
      <c r="N133" s="199"/>
      <c r="O133" s="200"/>
      <c r="P133" s="199"/>
      <c r="Q133" s="199"/>
      <c r="R133" s="199"/>
      <c r="S133" s="200"/>
      <c r="T133" s="199"/>
      <c r="U133" s="199"/>
      <c r="V133" s="199"/>
      <c r="W133" s="200"/>
      <c r="X133" s="199"/>
      <c r="Y133" s="199"/>
      <c r="Z133" s="199"/>
      <c r="AA133" s="200"/>
      <c r="AB133" s="199"/>
      <c r="AC133" s="199"/>
      <c r="AD133" s="199"/>
      <c r="AE133" s="200"/>
      <c r="AF133" s="199"/>
      <c r="AG133" s="199"/>
      <c r="AH133" s="199"/>
      <c r="AI133" s="200"/>
      <c r="AJ133" s="199"/>
      <c r="AK133" s="199"/>
      <c r="AL133" s="199"/>
      <c r="AM133" s="200"/>
      <c r="AN133" s="199"/>
      <c r="AO133" s="199"/>
      <c r="AP133" s="199"/>
      <c r="AQ133" s="200"/>
      <c r="AR133" s="199"/>
      <c r="AS133" s="199"/>
      <c r="AT133" s="202"/>
      <c r="AU133" s="198"/>
      <c r="AV133" s="198"/>
      <c r="AW133" s="198"/>
      <c r="AX133" s="198"/>
      <c r="AY133" s="198"/>
      <c r="AZ133" s="198"/>
      <c r="BA133" s="198"/>
      <c r="BB133" s="198"/>
      <c r="BC133" s="198"/>
      <c r="BD133" s="198"/>
      <c r="BE133" s="198"/>
      <c r="BF133" s="198"/>
    </row>
    <row r="134" spans="1:58" s="130" customFormat="1">
      <c r="A134" s="171"/>
      <c r="B134" s="172"/>
      <c r="C134" s="127"/>
      <c r="D134" s="171"/>
      <c r="G134" s="173"/>
      <c r="H134" s="173"/>
      <c r="I134" s="196"/>
      <c r="J134" s="173"/>
      <c r="K134" s="197"/>
      <c r="L134" s="175"/>
      <c r="M134" s="198"/>
      <c r="N134" s="199"/>
      <c r="O134" s="200"/>
      <c r="P134" s="199"/>
      <c r="Q134" s="199"/>
      <c r="R134" s="199"/>
      <c r="S134" s="200"/>
      <c r="T134" s="199"/>
      <c r="U134" s="199"/>
      <c r="V134" s="199"/>
      <c r="W134" s="200"/>
      <c r="X134" s="199"/>
      <c r="Y134" s="199"/>
      <c r="Z134" s="199"/>
      <c r="AA134" s="200"/>
      <c r="AB134" s="199"/>
      <c r="AC134" s="199"/>
      <c r="AD134" s="199"/>
      <c r="AE134" s="200"/>
      <c r="AF134" s="199"/>
      <c r="AG134" s="199"/>
      <c r="AH134" s="199"/>
      <c r="AI134" s="200"/>
      <c r="AJ134" s="199"/>
      <c r="AK134" s="199"/>
      <c r="AL134" s="199"/>
      <c r="AM134" s="200"/>
      <c r="AN134" s="199"/>
      <c r="AO134" s="199"/>
      <c r="AP134" s="199"/>
      <c r="AQ134" s="200"/>
      <c r="AR134" s="199"/>
      <c r="AS134" s="199"/>
      <c r="AT134" s="202"/>
      <c r="AU134" s="198"/>
      <c r="AV134" s="198"/>
      <c r="AW134" s="198"/>
      <c r="AX134" s="198"/>
      <c r="AY134" s="198"/>
      <c r="AZ134" s="198"/>
      <c r="BA134" s="198"/>
      <c r="BB134" s="198"/>
      <c r="BC134" s="198"/>
      <c r="BD134" s="198"/>
      <c r="BE134" s="198"/>
      <c r="BF134" s="198"/>
    </row>
    <row r="135" spans="1:58" s="130" customFormat="1">
      <c r="A135" s="171"/>
      <c r="B135" s="172"/>
      <c r="C135" s="127"/>
      <c r="D135" s="171"/>
      <c r="G135" s="173"/>
      <c r="H135" s="173"/>
      <c r="I135" s="196"/>
      <c r="J135" s="173"/>
      <c r="K135" s="197"/>
      <c r="L135" s="175"/>
      <c r="M135" s="198"/>
      <c r="N135" s="199"/>
      <c r="O135" s="200"/>
      <c r="P135" s="199"/>
      <c r="Q135" s="199"/>
      <c r="R135" s="199"/>
      <c r="S135" s="200"/>
      <c r="T135" s="199"/>
      <c r="U135" s="199"/>
      <c r="V135" s="199"/>
      <c r="W135" s="200"/>
      <c r="X135" s="199"/>
      <c r="Y135" s="199"/>
      <c r="Z135" s="199"/>
      <c r="AA135" s="200"/>
      <c r="AB135" s="199"/>
      <c r="AC135" s="199"/>
      <c r="AD135" s="199"/>
      <c r="AE135" s="200"/>
      <c r="AF135" s="199"/>
      <c r="AG135" s="199"/>
      <c r="AH135" s="199"/>
      <c r="AI135" s="200"/>
      <c r="AJ135" s="199"/>
      <c r="AK135" s="199"/>
      <c r="AL135" s="199"/>
      <c r="AM135" s="200"/>
      <c r="AN135" s="199"/>
      <c r="AO135" s="199"/>
      <c r="AP135" s="199"/>
      <c r="AQ135" s="200"/>
      <c r="AR135" s="199"/>
      <c r="AS135" s="199"/>
      <c r="AT135" s="202"/>
      <c r="AU135" s="198"/>
      <c r="AV135" s="198"/>
      <c r="AW135" s="198"/>
      <c r="AX135" s="198"/>
      <c r="AY135" s="198"/>
      <c r="AZ135" s="198"/>
      <c r="BA135" s="198"/>
      <c r="BB135" s="198"/>
      <c r="BC135" s="198"/>
      <c r="BD135" s="198"/>
      <c r="BE135" s="198"/>
      <c r="BF135" s="198"/>
    </row>
    <row r="136" spans="1:58" s="130" customFormat="1">
      <c r="A136" s="171"/>
      <c r="B136" s="172"/>
      <c r="C136" s="127"/>
      <c r="D136" s="171"/>
      <c r="G136" s="173"/>
      <c r="H136" s="173"/>
      <c r="I136" s="196"/>
      <c r="J136" s="173"/>
      <c r="K136" s="197"/>
      <c r="L136" s="175"/>
      <c r="M136" s="198"/>
      <c r="N136" s="199"/>
      <c r="O136" s="200"/>
      <c r="P136" s="199"/>
      <c r="Q136" s="199"/>
      <c r="R136" s="199"/>
      <c r="S136" s="200"/>
      <c r="T136" s="199"/>
      <c r="U136" s="199"/>
      <c r="V136" s="199"/>
      <c r="W136" s="200"/>
      <c r="X136" s="199"/>
      <c r="Y136" s="199"/>
      <c r="Z136" s="199"/>
      <c r="AA136" s="200"/>
      <c r="AB136" s="199"/>
      <c r="AC136" s="199"/>
      <c r="AD136" s="199"/>
      <c r="AE136" s="200"/>
      <c r="AF136" s="199"/>
      <c r="AG136" s="199"/>
      <c r="AH136" s="199"/>
      <c r="AI136" s="200"/>
      <c r="AJ136" s="199"/>
      <c r="AK136" s="199"/>
      <c r="AL136" s="199"/>
      <c r="AM136" s="200"/>
      <c r="AN136" s="199"/>
      <c r="AO136" s="199"/>
      <c r="AP136" s="199"/>
      <c r="AQ136" s="200"/>
      <c r="AR136" s="199"/>
      <c r="AS136" s="199"/>
      <c r="AT136" s="202"/>
      <c r="AU136" s="198"/>
      <c r="AV136" s="198"/>
      <c r="AW136" s="198"/>
      <c r="AX136" s="198"/>
      <c r="AY136" s="198"/>
      <c r="AZ136" s="198"/>
      <c r="BA136" s="198"/>
      <c r="BB136" s="198"/>
      <c r="BC136" s="198"/>
      <c r="BD136" s="198"/>
      <c r="BE136" s="198"/>
      <c r="BF136" s="198"/>
    </row>
    <row r="137" spans="1:58" s="130" customFormat="1">
      <c r="A137" s="171"/>
      <c r="B137" s="172"/>
      <c r="C137" s="127"/>
      <c r="D137" s="171"/>
      <c r="G137" s="173"/>
      <c r="H137" s="173"/>
      <c r="I137" s="196"/>
      <c r="J137" s="173"/>
      <c r="K137" s="197"/>
      <c r="L137" s="175"/>
      <c r="M137" s="198"/>
      <c r="N137" s="199"/>
      <c r="O137" s="200"/>
      <c r="P137" s="199"/>
      <c r="Q137" s="199"/>
      <c r="R137" s="199"/>
      <c r="S137" s="200"/>
      <c r="T137" s="199"/>
      <c r="U137" s="199"/>
      <c r="V137" s="199"/>
      <c r="W137" s="200"/>
      <c r="X137" s="199"/>
      <c r="Y137" s="199"/>
      <c r="Z137" s="199"/>
      <c r="AA137" s="200"/>
      <c r="AB137" s="199"/>
      <c r="AC137" s="199"/>
      <c r="AD137" s="199"/>
      <c r="AE137" s="200"/>
      <c r="AF137" s="199"/>
      <c r="AG137" s="199"/>
      <c r="AH137" s="199"/>
      <c r="AI137" s="200"/>
      <c r="AJ137" s="199"/>
      <c r="AK137" s="199"/>
      <c r="AL137" s="199"/>
      <c r="AM137" s="200"/>
      <c r="AN137" s="199"/>
      <c r="AO137" s="199"/>
      <c r="AP137" s="199"/>
      <c r="AQ137" s="200"/>
      <c r="AR137" s="199"/>
      <c r="AS137" s="199"/>
      <c r="AT137" s="202"/>
      <c r="AU137" s="198"/>
      <c r="AV137" s="198"/>
      <c r="AW137" s="198"/>
      <c r="AX137" s="198"/>
      <c r="AY137" s="198"/>
      <c r="AZ137" s="198"/>
      <c r="BA137" s="198"/>
      <c r="BB137" s="198"/>
      <c r="BC137" s="198"/>
      <c r="BD137" s="198"/>
      <c r="BE137" s="198"/>
      <c r="BF137" s="198"/>
    </row>
    <row r="138" spans="1:58" s="130" customFormat="1">
      <c r="A138" s="171"/>
      <c r="B138" s="172"/>
      <c r="C138" s="127"/>
      <c r="D138" s="171"/>
      <c r="G138" s="173"/>
      <c r="H138" s="173"/>
      <c r="I138" s="196"/>
      <c r="J138" s="173"/>
      <c r="K138" s="197"/>
      <c r="L138" s="175"/>
      <c r="M138" s="198"/>
      <c r="N138" s="199"/>
      <c r="O138" s="200"/>
      <c r="P138" s="199"/>
      <c r="Q138" s="199"/>
      <c r="R138" s="199"/>
      <c r="S138" s="200"/>
      <c r="T138" s="199"/>
      <c r="U138" s="199"/>
      <c r="V138" s="199"/>
      <c r="W138" s="200"/>
      <c r="X138" s="199"/>
      <c r="Y138" s="199"/>
      <c r="Z138" s="199"/>
      <c r="AA138" s="200"/>
      <c r="AB138" s="199"/>
      <c r="AC138" s="199"/>
      <c r="AD138" s="199"/>
      <c r="AE138" s="200"/>
      <c r="AF138" s="199"/>
      <c r="AG138" s="199"/>
      <c r="AH138" s="199"/>
      <c r="AI138" s="200"/>
      <c r="AJ138" s="199"/>
      <c r="AK138" s="199"/>
      <c r="AL138" s="199"/>
      <c r="AM138" s="200"/>
      <c r="AN138" s="199"/>
      <c r="AO138" s="199"/>
      <c r="AP138" s="199"/>
      <c r="AQ138" s="200"/>
      <c r="AR138" s="199"/>
      <c r="AS138" s="199"/>
      <c r="AT138" s="202"/>
      <c r="AU138" s="198"/>
      <c r="AV138" s="198"/>
      <c r="AW138" s="198"/>
      <c r="AX138" s="198"/>
      <c r="AY138" s="198"/>
      <c r="AZ138" s="198"/>
      <c r="BA138" s="198"/>
      <c r="BB138" s="198"/>
      <c r="BC138" s="198"/>
      <c r="BD138" s="198"/>
      <c r="BE138" s="198"/>
      <c r="BF138" s="198"/>
    </row>
    <row r="139" spans="1:58" s="130" customFormat="1">
      <c r="A139" s="171"/>
      <c r="B139" s="172"/>
      <c r="C139" s="127"/>
      <c r="D139" s="171"/>
      <c r="G139" s="173"/>
      <c r="H139" s="173"/>
      <c r="I139" s="196"/>
      <c r="J139" s="173"/>
      <c r="K139" s="197"/>
      <c r="L139" s="175"/>
      <c r="M139" s="198"/>
      <c r="N139" s="199"/>
      <c r="O139" s="200"/>
      <c r="P139" s="199"/>
      <c r="Q139" s="199"/>
      <c r="R139" s="199"/>
      <c r="S139" s="200"/>
      <c r="T139" s="199"/>
      <c r="U139" s="199"/>
      <c r="V139" s="199"/>
      <c r="W139" s="200"/>
      <c r="X139" s="199"/>
      <c r="Y139" s="199"/>
      <c r="Z139" s="199"/>
      <c r="AA139" s="200"/>
      <c r="AB139" s="199"/>
      <c r="AC139" s="199"/>
      <c r="AD139" s="199"/>
      <c r="AE139" s="200"/>
      <c r="AF139" s="199"/>
      <c r="AG139" s="199"/>
      <c r="AH139" s="199"/>
      <c r="AI139" s="200"/>
      <c r="AJ139" s="199"/>
      <c r="AK139" s="199"/>
      <c r="AL139" s="199"/>
      <c r="AM139" s="200"/>
      <c r="AN139" s="199"/>
      <c r="AO139" s="199"/>
      <c r="AP139" s="199"/>
      <c r="AQ139" s="200"/>
      <c r="AR139" s="199"/>
      <c r="AS139" s="199"/>
      <c r="AT139" s="202"/>
      <c r="AU139" s="198"/>
      <c r="AV139" s="198"/>
      <c r="AW139" s="198"/>
      <c r="AX139" s="198"/>
      <c r="AY139" s="198"/>
      <c r="AZ139" s="198"/>
      <c r="BA139" s="198"/>
      <c r="BB139" s="198"/>
      <c r="BC139" s="198"/>
      <c r="BD139" s="198"/>
      <c r="BE139" s="198"/>
      <c r="BF139" s="198"/>
    </row>
    <row r="140" spans="1:58" s="130" customFormat="1">
      <c r="A140" s="171"/>
      <c r="B140" s="172"/>
      <c r="C140" s="127"/>
      <c r="D140" s="171"/>
      <c r="G140" s="173"/>
      <c r="H140" s="173"/>
      <c r="I140" s="196"/>
      <c r="J140" s="173"/>
      <c r="K140" s="197"/>
      <c r="L140" s="175"/>
      <c r="M140" s="198"/>
      <c r="N140" s="199"/>
      <c r="O140" s="200"/>
      <c r="P140" s="199"/>
      <c r="Q140" s="199"/>
      <c r="R140" s="199"/>
      <c r="S140" s="200"/>
      <c r="T140" s="199"/>
      <c r="U140" s="199"/>
      <c r="V140" s="199"/>
      <c r="W140" s="200"/>
      <c r="X140" s="199"/>
      <c r="Y140" s="199"/>
      <c r="Z140" s="199"/>
      <c r="AA140" s="200"/>
      <c r="AB140" s="199"/>
      <c r="AC140" s="199"/>
      <c r="AD140" s="199"/>
      <c r="AE140" s="200"/>
      <c r="AF140" s="199"/>
      <c r="AG140" s="199"/>
      <c r="AH140" s="199"/>
      <c r="AI140" s="200"/>
      <c r="AJ140" s="199"/>
      <c r="AK140" s="199"/>
      <c r="AL140" s="199"/>
      <c r="AM140" s="200"/>
      <c r="AN140" s="199"/>
      <c r="AO140" s="199"/>
      <c r="AP140" s="199"/>
      <c r="AQ140" s="200"/>
      <c r="AR140" s="199"/>
      <c r="AS140" s="199"/>
      <c r="AT140" s="202"/>
      <c r="AU140" s="198"/>
      <c r="AV140" s="198"/>
      <c r="AW140" s="198"/>
      <c r="AX140" s="198"/>
      <c r="AY140" s="198"/>
      <c r="AZ140" s="198"/>
      <c r="BA140" s="198"/>
      <c r="BB140" s="198"/>
      <c r="BC140" s="198"/>
      <c r="BD140" s="198"/>
      <c r="BE140" s="198"/>
      <c r="BF140" s="198"/>
    </row>
    <row r="141" spans="1:58" s="130" customFormat="1">
      <c r="A141" s="171"/>
      <c r="B141" s="172"/>
      <c r="C141" s="127"/>
      <c r="D141" s="171"/>
      <c r="G141" s="173"/>
      <c r="H141" s="173"/>
      <c r="I141" s="196"/>
      <c r="J141" s="173"/>
      <c r="K141" s="197"/>
      <c r="L141" s="175"/>
      <c r="M141" s="198"/>
      <c r="N141" s="199"/>
      <c r="O141" s="200"/>
      <c r="P141" s="199"/>
      <c r="Q141" s="199"/>
      <c r="R141" s="199"/>
      <c r="S141" s="200"/>
      <c r="T141" s="199"/>
      <c r="U141" s="199"/>
      <c r="V141" s="199"/>
      <c r="W141" s="200"/>
      <c r="X141" s="199"/>
      <c r="Y141" s="199"/>
      <c r="Z141" s="199"/>
      <c r="AA141" s="200"/>
      <c r="AB141" s="199"/>
      <c r="AC141" s="199"/>
      <c r="AD141" s="199"/>
      <c r="AE141" s="200"/>
      <c r="AF141" s="199"/>
      <c r="AG141" s="199"/>
      <c r="AH141" s="199"/>
      <c r="AI141" s="200"/>
      <c r="AJ141" s="199"/>
      <c r="AK141" s="199"/>
      <c r="AL141" s="199"/>
      <c r="AM141" s="200"/>
      <c r="AN141" s="199"/>
      <c r="AO141" s="199"/>
      <c r="AP141" s="199"/>
      <c r="AQ141" s="200"/>
      <c r="AR141" s="199"/>
      <c r="AS141" s="199"/>
      <c r="AT141" s="202"/>
      <c r="AU141" s="198"/>
      <c r="AV141" s="198"/>
      <c r="AW141" s="198"/>
      <c r="AX141" s="198"/>
      <c r="AY141" s="198"/>
      <c r="AZ141" s="198"/>
      <c r="BA141" s="198"/>
      <c r="BB141" s="198"/>
      <c r="BC141" s="198"/>
      <c r="BD141" s="198"/>
      <c r="BE141" s="198"/>
      <c r="BF141" s="198"/>
    </row>
    <row r="142" spans="1:58" s="130" customFormat="1">
      <c r="A142" s="171"/>
      <c r="B142" s="172"/>
      <c r="C142" s="127"/>
      <c r="D142" s="171"/>
      <c r="G142" s="173"/>
      <c r="H142" s="173"/>
      <c r="I142" s="196"/>
      <c r="J142" s="173"/>
      <c r="K142" s="197"/>
      <c r="L142" s="175"/>
      <c r="M142" s="198"/>
      <c r="N142" s="199"/>
      <c r="O142" s="200"/>
      <c r="P142" s="199"/>
      <c r="Q142" s="199"/>
      <c r="R142" s="199"/>
      <c r="S142" s="200"/>
      <c r="T142" s="199"/>
      <c r="U142" s="199"/>
      <c r="V142" s="199"/>
      <c r="W142" s="200"/>
      <c r="X142" s="199"/>
      <c r="Y142" s="199"/>
      <c r="Z142" s="199"/>
      <c r="AA142" s="200"/>
      <c r="AB142" s="199"/>
      <c r="AC142" s="199"/>
      <c r="AD142" s="199"/>
      <c r="AE142" s="200"/>
      <c r="AF142" s="199"/>
      <c r="AG142" s="199"/>
      <c r="AH142" s="199"/>
      <c r="AI142" s="200"/>
      <c r="AJ142" s="199"/>
      <c r="AK142" s="199"/>
      <c r="AL142" s="199"/>
      <c r="AM142" s="200"/>
      <c r="AN142" s="199"/>
      <c r="AO142" s="199"/>
      <c r="AP142" s="199"/>
      <c r="AQ142" s="200"/>
      <c r="AR142" s="199"/>
      <c r="AS142" s="199"/>
      <c r="AT142" s="202"/>
      <c r="AU142" s="198"/>
      <c r="AV142" s="198"/>
      <c r="AW142" s="198"/>
      <c r="AX142" s="198"/>
      <c r="AY142" s="198"/>
      <c r="AZ142" s="198"/>
      <c r="BA142" s="198"/>
      <c r="BB142" s="198"/>
      <c r="BC142" s="198"/>
      <c r="BD142" s="198"/>
      <c r="BE142" s="198"/>
      <c r="BF142" s="198"/>
    </row>
    <row r="143" spans="1:58" s="130" customFormat="1">
      <c r="A143" s="171"/>
      <c r="B143" s="172"/>
      <c r="C143" s="127"/>
      <c r="D143" s="171"/>
      <c r="G143" s="173"/>
      <c r="H143" s="173"/>
      <c r="I143" s="196"/>
      <c r="J143" s="173"/>
      <c r="K143" s="197"/>
      <c r="L143" s="175"/>
      <c r="M143" s="198"/>
      <c r="N143" s="199"/>
      <c r="O143" s="200"/>
      <c r="P143" s="199"/>
      <c r="Q143" s="199"/>
      <c r="R143" s="199"/>
      <c r="S143" s="200"/>
      <c r="T143" s="199"/>
      <c r="U143" s="199"/>
      <c r="V143" s="199"/>
      <c r="W143" s="200"/>
      <c r="X143" s="199"/>
      <c r="Y143" s="199"/>
      <c r="Z143" s="199"/>
      <c r="AA143" s="200"/>
      <c r="AB143" s="199"/>
      <c r="AC143" s="199"/>
      <c r="AD143" s="199"/>
      <c r="AE143" s="200"/>
      <c r="AF143" s="199"/>
      <c r="AG143" s="199"/>
      <c r="AH143" s="199"/>
      <c r="AI143" s="200"/>
      <c r="AJ143" s="199"/>
      <c r="AK143" s="199"/>
      <c r="AL143" s="199"/>
      <c r="AM143" s="200"/>
      <c r="AN143" s="199"/>
      <c r="AO143" s="199"/>
      <c r="AP143" s="199"/>
      <c r="AQ143" s="200"/>
      <c r="AR143" s="199"/>
      <c r="AS143" s="199"/>
      <c r="AT143" s="202"/>
      <c r="AU143" s="198"/>
      <c r="AV143" s="198"/>
      <c r="AW143" s="198"/>
      <c r="AX143" s="198"/>
      <c r="AY143" s="198"/>
      <c r="AZ143" s="198"/>
      <c r="BA143" s="198"/>
      <c r="BB143" s="198"/>
      <c r="BC143" s="198"/>
      <c r="BD143" s="198"/>
      <c r="BE143" s="198"/>
      <c r="BF143" s="198"/>
    </row>
    <row r="144" spans="1:58" s="130" customFormat="1">
      <c r="A144" s="171"/>
      <c r="B144" s="172"/>
      <c r="C144" s="127"/>
      <c r="D144" s="171"/>
      <c r="G144" s="173"/>
      <c r="H144" s="173"/>
      <c r="I144" s="196"/>
      <c r="J144" s="173"/>
      <c r="K144" s="197"/>
      <c r="L144" s="175"/>
      <c r="M144" s="198"/>
      <c r="N144" s="199"/>
      <c r="O144" s="200"/>
      <c r="P144" s="199"/>
      <c r="Q144" s="199"/>
      <c r="R144" s="199"/>
      <c r="S144" s="200"/>
      <c r="T144" s="199"/>
      <c r="U144" s="199"/>
      <c r="V144" s="199"/>
      <c r="W144" s="200"/>
      <c r="X144" s="199"/>
      <c r="Y144" s="199"/>
      <c r="Z144" s="199"/>
      <c r="AA144" s="200"/>
      <c r="AB144" s="199"/>
      <c r="AC144" s="199"/>
      <c r="AD144" s="199"/>
      <c r="AE144" s="200"/>
      <c r="AF144" s="199"/>
      <c r="AG144" s="199"/>
      <c r="AH144" s="199"/>
      <c r="AI144" s="200"/>
      <c r="AJ144" s="199"/>
      <c r="AK144" s="199"/>
      <c r="AL144" s="199"/>
      <c r="AM144" s="200"/>
      <c r="AN144" s="199"/>
      <c r="AO144" s="199"/>
      <c r="AP144" s="199"/>
      <c r="AQ144" s="200"/>
      <c r="AR144" s="199"/>
      <c r="AS144" s="199"/>
      <c r="AT144" s="202"/>
      <c r="AU144" s="198"/>
      <c r="AV144" s="198"/>
      <c r="AW144" s="198"/>
      <c r="AX144" s="198"/>
      <c r="AY144" s="198"/>
      <c r="AZ144" s="198"/>
      <c r="BA144" s="198"/>
      <c r="BB144" s="198"/>
      <c r="BC144" s="198"/>
      <c r="BD144" s="198"/>
      <c r="BE144" s="198"/>
      <c r="BF144" s="198"/>
    </row>
    <row r="145" spans="1:58" s="130" customFormat="1">
      <c r="A145" s="171"/>
      <c r="B145" s="172"/>
      <c r="C145" s="127"/>
      <c r="D145" s="171"/>
      <c r="G145" s="173"/>
      <c r="H145" s="173"/>
      <c r="I145" s="196"/>
      <c r="J145" s="173"/>
      <c r="K145" s="197"/>
      <c r="L145" s="175"/>
      <c r="M145" s="198"/>
      <c r="N145" s="199"/>
      <c r="O145" s="200"/>
      <c r="P145" s="199"/>
      <c r="Q145" s="199"/>
      <c r="R145" s="199"/>
      <c r="S145" s="200"/>
      <c r="T145" s="199"/>
      <c r="U145" s="199"/>
      <c r="V145" s="199"/>
      <c r="W145" s="200"/>
      <c r="X145" s="199"/>
      <c r="Y145" s="199"/>
      <c r="Z145" s="199"/>
      <c r="AA145" s="200"/>
      <c r="AB145" s="199"/>
      <c r="AC145" s="199"/>
      <c r="AD145" s="199"/>
      <c r="AE145" s="200"/>
      <c r="AF145" s="199"/>
      <c r="AG145" s="199"/>
      <c r="AH145" s="199"/>
      <c r="AI145" s="200"/>
      <c r="AJ145" s="199"/>
      <c r="AK145" s="199"/>
      <c r="AL145" s="199"/>
      <c r="AM145" s="200"/>
      <c r="AN145" s="199"/>
      <c r="AO145" s="199"/>
      <c r="AP145" s="199"/>
      <c r="AQ145" s="200"/>
      <c r="AR145" s="199"/>
      <c r="AS145" s="199"/>
      <c r="AT145" s="202"/>
      <c r="AU145" s="198"/>
      <c r="AV145" s="198"/>
      <c r="AW145" s="198"/>
      <c r="AX145" s="198"/>
      <c r="AY145" s="198"/>
      <c r="AZ145" s="198"/>
      <c r="BA145" s="198"/>
      <c r="BB145" s="198"/>
      <c r="BC145" s="198"/>
      <c r="BD145" s="198"/>
      <c r="BE145" s="198"/>
      <c r="BF145" s="198"/>
    </row>
    <row r="146" spans="1:58" s="130" customFormat="1">
      <c r="A146" s="171"/>
      <c r="B146" s="172"/>
      <c r="C146" s="127"/>
      <c r="D146" s="171"/>
      <c r="G146" s="173"/>
      <c r="H146" s="173"/>
      <c r="I146" s="196"/>
      <c r="J146" s="173"/>
      <c r="K146" s="197"/>
      <c r="L146" s="175"/>
      <c r="M146" s="198"/>
      <c r="N146" s="199"/>
      <c r="O146" s="200"/>
      <c r="P146" s="199"/>
      <c r="Q146" s="199"/>
      <c r="R146" s="199"/>
      <c r="S146" s="200"/>
      <c r="T146" s="199"/>
      <c r="U146" s="199"/>
      <c r="V146" s="199"/>
      <c r="W146" s="200"/>
      <c r="X146" s="199"/>
      <c r="Y146" s="199"/>
      <c r="Z146" s="199"/>
      <c r="AA146" s="200"/>
      <c r="AB146" s="199"/>
      <c r="AC146" s="199"/>
      <c r="AD146" s="199"/>
      <c r="AE146" s="200"/>
      <c r="AF146" s="199"/>
      <c r="AG146" s="199"/>
      <c r="AH146" s="199"/>
      <c r="AI146" s="200"/>
      <c r="AJ146" s="199"/>
      <c r="AK146" s="199"/>
      <c r="AL146" s="199"/>
      <c r="AM146" s="200"/>
      <c r="AN146" s="199"/>
      <c r="AO146" s="199"/>
      <c r="AP146" s="199"/>
      <c r="AQ146" s="200"/>
      <c r="AR146" s="199"/>
      <c r="AS146" s="199"/>
      <c r="AT146" s="202"/>
      <c r="AU146" s="198"/>
      <c r="AV146" s="198"/>
      <c r="AW146" s="198"/>
      <c r="AX146" s="198"/>
      <c r="AY146" s="198"/>
      <c r="AZ146" s="198"/>
      <c r="BA146" s="198"/>
      <c r="BB146" s="198"/>
      <c r="BC146" s="198"/>
      <c r="BD146" s="198"/>
      <c r="BE146" s="198"/>
      <c r="BF146" s="198"/>
    </row>
    <row r="147" spans="1:58" s="130" customFormat="1">
      <c r="A147" s="171"/>
      <c r="B147" s="172"/>
      <c r="C147" s="127"/>
      <c r="D147" s="171"/>
      <c r="G147" s="173"/>
      <c r="H147" s="173"/>
      <c r="I147" s="196"/>
      <c r="J147" s="173"/>
      <c r="K147" s="197"/>
      <c r="L147" s="175"/>
      <c r="M147" s="198"/>
      <c r="N147" s="199"/>
      <c r="O147" s="200"/>
      <c r="P147" s="199"/>
      <c r="Q147" s="199"/>
      <c r="R147" s="199"/>
      <c r="S147" s="200"/>
      <c r="T147" s="199"/>
      <c r="U147" s="199"/>
      <c r="V147" s="199"/>
      <c r="W147" s="200"/>
      <c r="X147" s="199"/>
      <c r="Y147" s="199"/>
      <c r="Z147" s="199"/>
      <c r="AA147" s="200"/>
      <c r="AB147" s="199"/>
      <c r="AC147" s="199"/>
      <c r="AD147" s="199"/>
      <c r="AE147" s="200"/>
      <c r="AF147" s="199"/>
      <c r="AG147" s="199"/>
      <c r="AH147" s="199"/>
      <c r="AI147" s="200"/>
      <c r="AJ147" s="199"/>
      <c r="AK147" s="199"/>
      <c r="AL147" s="199"/>
      <c r="AM147" s="200"/>
      <c r="AN147" s="199"/>
      <c r="AO147" s="199"/>
      <c r="AP147" s="199"/>
      <c r="AQ147" s="200"/>
      <c r="AR147" s="199"/>
      <c r="AS147" s="199"/>
      <c r="AT147" s="202"/>
      <c r="AU147" s="198"/>
      <c r="AV147" s="198"/>
      <c r="AW147" s="198"/>
      <c r="AX147" s="198"/>
      <c r="AY147" s="198"/>
      <c r="AZ147" s="198"/>
      <c r="BA147" s="198"/>
      <c r="BB147" s="198"/>
      <c r="BC147" s="198"/>
      <c r="BD147" s="198"/>
      <c r="BE147" s="198"/>
      <c r="BF147" s="198"/>
    </row>
    <row r="148" spans="1:58" s="130" customFormat="1">
      <c r="A148" s="171"/>
      <c r="B148" s="172"/>
      <c r="C148" s="127"/>
      <c r="D148" s="171"/>
      <c r="G148" s="173"/>
      <c r="H148" s="173"/>
      <c r="I148" s="196"/>
      <c r="J148" s="173"/>
      <c r="K148" s="197"/>
      <c r="L148" s="175"/>
      <c r="M148" s="198"/>
      <c r="N148" s="199"/>
      <c r="O148" s="200"/>
      <c r="P148" s="199"/>
      <c r="Q148" s="199"/>
      <c r="R148" s="199"/>
      <c r="S148" s="200"/>
      <c r="T148" s="199"/>
      <c r="U148" s="199"/>
      <c r="V148" s="199"/>
      <c r="W148" s="200"/>
      <c r="X148" s="199"/>
      <c r="Y148" s="199"/>
      <c r="Z148" s="199"/>
      <c r="AA148" s="200"/>
      <c r="AB148" s="199"/>
      <c r="AC148" s="199"/>
      <c r="AD148" s="199"/>
      <c r="AE148" s="200"/>
      <c r="AF148" s="199"/>
      <c r="AG148" s="199"/>
      <c r="AH148" s="199"/>
      <c r="AI148" s="200"/>
      <c r="AJ148" s="199"/>
      <c r="AK148" s="199"/>
      <c r="AL148" s="199"/>
      <c r="AM148" s="200"/>
      <c r="AN148" s="199"/>
      <c r="AO148" s="199"/>
      <c r="AP148" s="199"/>
      <c r="AQ148" s="200"/>
      <c r="AR148" s="199"/>
      <c r="AS148" s="199"/>
      <c r="AT148" s="202"/>
      <c r="AU148" s="198"/>
      <c r="AV148" s="198"/>
      <c r="AW148" s="198"/>
      <c r="AX148" s="198"/>
      <c r="AY148" s="198"/>
      <c r="AZ148" s="198"/>
      <c r="BA148" s="198"/>
      <c r="BB148" s="198"/>
      <c r="BC148" s="198"/>
      <c r="BD148" s="198"/>
      <c r="BE148" s="198"/>
      <c r="BF148" s="198"/>
    </row>
    <row r="149" spans="1:58" s="130" customFormat="1">
      <c r="A149" s="171"/>
      <c r="B149" s="172"/>
      <c r="C149" s="127"/>
      <c r="D149" s="171"/>
      <c r="G149" s="173"/>
      <c r="H149" s="173"/>
      <c r="I149" s="196"/>
      <c r="J149" s="173"/>
      <c r="K149" s="197"/>
      <c r="L149" s="175"/>
      <c r="M149" s="198"/>
      <c r="N149" s="199"/>
      <c r="O149" s="200"/>
      <c r="P149" s="199"/>
      <c r="Q149" s="199"/>
      <c r="R149" s="199"/>
      <c r="S149" s="200"/>
      <c r="T149" s="199"/>
      <c r="U149" s="199"/>
      <c r="V149" s="199"/>
      <c r="W149" s="200"/>
      <c r="X149" s="199"/>
      <c r="Y149" s="199"/>
      <c r="Z149" s="199"/>
      <c r="AA149" s="200"/>
      <c r="AB149" s="199"/>
      <c r="AC149" s="199"/>
      <c r="AD149" s="199"/>
      <c r="AE149" s="200"/>
      <c r="AF149" s="199"/>
      <c r="AG149" s="199"/>
      <c r="AH149" s="199"/>
      <c r="AI149" s="200"/>
      <c r="AJ149" s="199"/>
      <c r="AK149" s="199"/>
      <c r="AL149" s="199"/>
      <c r="AM149" s="200"/>
      <c r="AN149" s="199"/>
      <c r="AO149" s="199"/>
      <c r="AP149" s="199"/>
      <c r="AQ149" s="200"/>
      <c r="AR149" s="199"/>
      <c r="AS149" s="199"/>
      <c r="AT149" s="202"/>
      <c r="AU149" s="198"/>
      <c r="AV149" s="198"/>
      <c r="AW149" s="198"/>
      <c r="AX149" s="198"/>
      <c r="AY149" s="198"/>
      <c r="AZ149" s="198"/>
      <c r="BA149" s="198"/>
      <c r="BB149" s="198"/>
      <c r="BC149" s="198"/>
      <c r="BD149" s="198"/>
      <c r="BE149" s="198"/>
      <c r="BF149" s="198"/>
    </row>
    <row r="150" spans="1:58" s="130" customFormat="1">
      <c r="A150" s="171"/>
      <c r="B150" s="172"/>
      <c r="C150" s="127"/>
      <c r="D150" s="171"/>
      <c r="G150" s="173"/>
      <c r="H150" s="173"/>
      <c r="I150" s="196"/>
      <c r="J150" s="173"/>
      <c r="K150" s="197"/>
      <c r="L150" s="175"/>
      <c r="M150" s="198"/>
      <c r="N150" s="199"/>
      <c r="O150" s="200"/>
      <c r="P150" s="199"/>
      <c r="Q150" s="199"/>
      <c r="R150" s="199"/>
      <c r="S150" s="200"/>
      <c r="T150" s="199"/>
      <c r="U150" s="199"/>
      <c r="V150" s="199"/>
      <c r="W150" s="200"/>
      <c r="X150" s="199"/>
      <c r="Y150" s="199"/>
      <c r="Z150" s="199"/>
      <c r="AA150" s="200"/>
      <c r="AB150" s="199"/>
      <c r="AC150" s="199"/>
      <c r="AD150" s="199"/>
      <c r="AE150" s="200"/>
      <c r="AF150" s="199"/>
      <c r="AG150" s="199"/>
      <c r="AH150" s="199"/>
      <c r="AI150" s="200"/>
      <c r="AJ150" s="199"/>
      <c r="AK150" s="199"/>
      <c r="AL150" s="199"/>
      <c r="AM150" s="200"/>
      <c r="AN150" s="199"/>
      <c r="AO150" s="199"/>
      <c r="AP150" s="199"/>
      <c r="AQ150" s="200"/>
      <c r="AR150" s="199"/>
      <c r="AS150" s="199"/>
      <c r="AT150" s="202"/>
      <c r="AU150" s="198"/>
      <c r="AV150" s="198"/>
      <c r="AW150" s="198"/>
      <c r="AX150" s="198"/>
      <c r="AY150" s="198"/>
      <c r="AZ150" s="198"/>
      <c r="BA150" s="198"/>
      <c r="BB150" s="198"/>
      <c r="BC150" s="198"/>
      <c r="BD150" s="198"/>
      <c r="BE150" s="198"/>
      <c r="BF150" s="198"/>
    </row>
    <row r="151" spans="1:58" s="130" customFormat="1">
      <c r="A151" s="171"/>
      <c r="B151" s="172"/>
      <c r="C151" s="127"/>
      <c r="D151" s="171"/>
      <c r="G151" s="173"/>
      <c r="H151" s="173"/>
      <c r="I151" s="196"/>
      <c r="J151" s="173"/>
      <c r="K151" s="197"/>
      <c r="L151" s="175"/>
      <c r="M151" s="198"/>
      <c r="N151" s="199"/>
      <c r="O151" s="200"/>
      <c r="P151" s="199"/>
      <c r="Q151" s="199"/>
      <c r="R151" s="199"/>
      <c r="S151" s="200"/>
      <c r="T151" s="199"/>
      <c r="U151" s="199"/>
      <c r="V151" s="199"/>
      <c r="W151" s="200"/>
      <c r="X151" s="199"/>
      <c r="Y151" s="199"/>
      <c r="Z151" s="199"/>
      <c r="AA151" s="200"/>
      <c r="AB151" s="199"/>
      <c r="AC151" s="199"/>
      <c r="AD151" s="199"/>
      <c r="AE151" s="200"/>
      <c r="AF151" s="199"/>
      <c r="AG151" s="199"/>
      <c r="AH151" s="199"/>
      <c r="AI151" s="200"/>
      <c r="AJ151" s="199"/>
      <c r="AK151" s="199"/>
      <c r="AL151" s="199"/>
      <c r="AM151" s="200"/>
      <c r="AN151" s="199"/>
      <c r="AO151" s="199"/>
      <c r="AP151" s="199"/>
      <c r="AQ151" s="200"/>
      <c r="AR151" s="199"/>
      <c r="AS151" s="199"/>
      <c r="AT151" s="202"/>
      <c r="AU151" s="198"/>
      <c r="AV151" s="198"/>
      <c r="AW151" s="198"/>
      <c r="AX151" s="198"/>
      <c r="AY151" s="198"/>
      <c r="AZ151" s="198"/>
      <c r="BA151" s="198"/>
      <c r="BB151" s="198"/>
      <c r="BC151" s="198"/>
      <c r="BD151" s="198"/>
      <c r="BE151" s="198"/>
      <c r="BF151" s="198"/>
    </row>
    <row r="152" spans="1:58" s="130" customFormat="1">
      <c r="A152" s="171"/>
      <c r="B152" s="172"/>
      <c r="C152" s="127"/>
      <c r="D152" s="171"/>
      <c r="G152" s="173"/>
      <c r="H152" s="173"/>
      <c r="I152" s="196"/>
      <c r="J152" s="173"/>
      <c r="K152" s="197"/>
      <c r="L152" s="175"/>
      <c r="M152" s="198"/>
      <c r="N152" s="199"/>
      <c r="O152" s="200"/>
      <c r="P152" s="199"/>
      <c r="Q152" s="199"/>
      <c r="R152" s="199"/>
      <c r="S152" s="200"/>
      <c r="T152" s="199"/>
      <c r="U152" s="199"/>
      <c r="V152" s="199"/>
      <c r="W152" s="200"/>
      <c r="X152" s="199"/>
      <c r="Y152" s="199"/>
      <c r="Z152" s="199"/>
      <c r="AA152" s="200"/>
      <c r="AB152" s="199"/>
      <c r="AC152" s="199"/>
      <c r="AD152" s="199"/>
      <c r="AE152" s="200"/>
      <c r="AF152" s="199"/>
      <c r="AG152" s="199"/>
      <c r="AH152" s="199"/>
      <c r="AI152" s="200"/>
      <c r="AJ152" s="199"/>
      <c r="AK152" s="199"/>
      <c r="AL152" s="199"/>
      <c r="AM152" s="200"/>
      <c r="AN152" s="199"/>
      <c r="AO152" s="199"/>
      <c r="AP152" s="199"/>
      <c r="AQ152" s="200"/>
      <c r="AR152" s="199"/>
      <c r="AS152" s="199"/>
      <c r="AT152" s="202"/>
      <c r="AU152" s="198"/>
      <c r="AV152" s="198"/>
      <c r="AW152" s="198"/>
      <c r="AX152" s="198"/>
      <c r="AY152" s="198"/>
      <c r="AZ152" s="198"/>
      <c r="BA152" s="198"/>
      <c r="BB152" s="198"/>
      <c r="BC152" s="198"/>
      <c r="BD152" s="198"/>
      <c r="BE152" s="198"/>
      <c r="BF152" s="198"/>
    </row>
    <row r="153" spans="1:58" s="130" customFormat="1">
      <c r="A153" s="171"/>
      <c r="B153" s="172"/>
      <c r="C153" s="127"/>
      <c r="D153" s="171"/>
      <c r="G153" s="173"/>
      <c r="H153" s="173"/>
      <c r="I153" s="196"/>
      <c r="J153" s="173"/>
      <c r="K153" s="197"/>
      <c r="L153" s="175"/>
      <c r="M153" s="198"/>
      <c r="N153" s="199"/>
      <c r="O153" s="200"/>
      <c r="P153" s="199"/>
      <c r="Q153" s="199"/>
      <c r="R153" s="199"/>
      <c r="S153" s="200"/>
      <c r="T153" s="199"/>
      <c r="U153" s="199"/>
      <c r="V153" s="199"/>
      <c r="W153" s="200"/>
      <c r="X153" s="199"/>
      <c r="Y153" s="199"/>
      <c r="Z153" s="199"/>
      <c r="AA153" s="200"/>
      <c r="AB153" s="199"/>
      <c r="AC153" s="199"/>
      <c r="AD153" s="199"/>
      <c r="AE153" s="200"/>
      <c r="AF153" s="199"/>
      <c r="AG153" s="199"/>
      <c r="AH153" s="199"/>
      <c r="AI153" s="200"/>
      <c r="AJ153" s="199"/>
      <c r="AK153" s="199"/>
      <c r="AL153" s="199"/>
      <c r="AM153" s="200"/>
      <c r="AN153" s="199"/>
      <c r="AO153" s="199"/>
      <c r="AP153" s="199"/>
      <c r="AQ153" s="200"/>
      <c r="AR153" s="199"/>
      <c r="AS153" s="199"/>
      <c r="AT153" s="202"/>
      <c r="AU153" s="198"/>
      <c r="AV153" s="198"/>
      <c r="AW153" s="198"/>
      <c r="AX153" s="198"/>
      <c r="AY153" s="198"/>
      <c r="AZ153" s="198"/>
      <c r="BA153" s="198"/>
      <c r="BB153" s="198"/>
      <c r="BC153" s="198"/>
      <c r="BD153" s="198"/>
      <c r="BE153" s="198"/>
      <c r="BF153" s="198"/>
    </row>
    <row r="154" spans="1:58" s="130" customFormat="1">
      <c r="A154" s="171"/>
      <c r="B154" s="172"/>
      <c r="C154" s="127"/>
      <c r="D154" s="171"/>
      <c r="G154" s="173"/>
      <c r="H154" s="173"/>
      <c r="I154" s="196"/>
      <c r="J154" s="173"/>
      <c r="K154" s="197"/>
      <c r="L154" s="175"/>
      <c r="M154" s="198"/>
      <c r="N154" s="199"/>
      <c r="O154" s="200"/>
      <c r="P154" s="199"/>
      <c r="Q154" s="199"/>
      <c r="R154" s="199"/>
      <c r="S154" s="200"/>
      <c r="T154" s="199"/>
      <c r="U154" s="199"/>
      <c r="V154" s="199"/>
      <c r="W154" s="200"/>
      <c r="X154" s="199"/>
      <c r="Y154" s="199"/>
      <c r="Z154" s="199"/>
      <c r="AA154" s="200"/>
      <c r="AB154" s="199"/>
      <c r="AC154" s="199"/>
      <c r="AD154" s="199"/>
      <c r="AE154" s="200"/>
      <c r="AF154" s="199"/>
      <c r="AG154" s="199"/>
      <c r="AH154" s="199"/>
      <c r="AI154" s="200"/>
      <c r="AJ154" s="199"/>
      <c r="AK154" s="199"/>
      <c r="AL154" s="199"/>
      <c r="AM154" s="200"/>
      <c r="AN154" s="199"/>
      <c r="AO154" s="199"/>
      <c r="AP154" s="199"/>
      <c r="AQ154" s="200"/>
      <c r="AR154" s="199"/>
      <c r="AS154" s="199"/>
      <c r="AT154" s="202"/>
      <c r="AU154" s="198"/>
      <c r="AV154" s="198"/>
      <c r="AW154" s="198"/>
      <c r="AX154" s="198"/>
      <c r="AY154" s="198"/>
      <c r="AZ154" s="198"/>
      <c r="BA154" s="198"/>
      <c r="BB154" s="198"/>
      <c r="BC154" s="198"/>
      <c r="BD154" s="198"/>
      <c r="BE154" s="198"/>
      <c r="BF154" s="198"/>
    </row>
    <row r="155" spans="1:58" s="130" customFormat="1">
      <c r="A155" s="171"/>
      <c r="B155" s="172"/>
      <c r="C155" s="127"/>
      <c r="D155" s="171"/>
      <c r="G155" s="173"/>
      <c r="H155" s="173"/>
      <c r="I155" s="196"/>
      <c r="J155" s="173"/>
      <c r="K155" s="197"/>
      <c r="L155" s="175"/>
      <c r="M155" s="198"/>
      <c r="N155" s="199"/>
      <c r="O155" s="200"/>
      <c r="P155" s="199"/>
      <c r="Q155" s="199"/>
      <c r="R155" s="199"/>
      <c r="S155" s="200"/>
      <c r="T155" s="199"/>
      <c r="U155" s="199"/>
      <c r="V155" s="199"/>
      <c r="W155" s="200"/>
      <c r="X155" s="199"/>
      <c r="Y155" s="199"/>
      <c r="Z155" s="199"/>
      <c r="AA155" s="200"/>
      <c r="AB155" s="199"/>
      <c r="AC155" s="199"/>
      <c r="AD155" s="199"/>
      <c r="AE155" s="200"/>
      <c r="AF155" s="199"/>
      <c r="AG155" s="199"/>
      <c r="AH155" s="199"/>
      <c r="AI155" s="200"/>
      <c r="AJ155" s="199"/>
      <c r="AK155" s="199"/>
      <c r="AL155" s="199"/>
      <c r="AM155" s="200"/>
      <c r="AN155" s="199"/>
      <c r="AO155" s="199"/>
      <c r="AP155" s="199"/>
      <c r="AQ155" s="200"/>
      <c r="AR155" s="199"/>
      <c r="AS155" s="199"/>
      <c r="AT155" s="202"/>
      <c r="AU155" s="198"/>
      <c r="AV155" s="198"/>
      <c r="AW155" s="198"/>
      <c r="AX155" s="198"/>
      <c r="AY155" s="198"/>
      <c r="AZ155" s="198"/>
      <c r="BA155" s="198"/>
      <c r="BB155" s="198"/>
      <c r="BC155" s="198"/>
      <c r="BD155" s="198"/>
      <c r="BE155" s="198"/>
      <c r="BF155" s="198"/>
    </row>
    <row r="156" spans="1:58" s="130" customFormat="1">
      <c r="A156" s="171"/>
      <c r="B156" s="172"/>
      <c r="C156" s="127"/>
      <c r="D156" s="171"/>
      <c r="G156" s="173"/>
      <c r="H156" s="173"/>
      <c r="I156" s="196"/>
      <c r="J156" s="173"/>
      <c r="K156" s="197"/>
      <c r="L156" s="175"/>
      <c r="M156" s="198"/>
      <c r="N156" s="199"/>
      <c r="O156" s="200"/>
      <c r="P156" s="199"/>
      <c r="Q156" s="199"/>
      <c r="R156" s="199"/>
      <c r="S156" s="200"/>
      <c r="T156" s="199"/>
      <c r="U156" s="199"/>
      <c r="V156" s="199"/>
      <c r="W156" s="200"/>
      <c r="X156" s="199"/>
      <c r="Y156" s="199"/>
      <c r="Z156" s="199"/>
      <c r="AA156" s="200"/>
      <c r="AB156" s="199"/>
      <c r="AC156" s="199"/>
      <c r="AD156" s="199"/>
      <c r="AE156" s="200"/>
      <c r="AF156" s="199"/>
      <c r="AG156" s="199"/>
      <c r="AH156" s="199"/>
      <c r="AI156" s="200"/>
      <c r="AJ156" s="199"/>
      <c r="AK156" s="199"/>
      <c r="AL156" s="199"/>
      <c r="AM156" s="200"/>
      <c r="AN156" s="199"/>
      <c r="AO156" s="199"/>
      <c r="AP156" s="199"/>
      <c r="AQ156" s="200"/>
      <c r="AR156" s="199"/>
      <c r="AS156" s="199"/>
      <c r="AT156" s="202"/>
      <c r="AU156" s="198"/>
      <c r="AV156" s="198"/>
      <c r="AW156" s="198"/>
      <c r="AX156" s="198"/>
      <c r="AY156" s="198"/>
      <c r="AZ156" s="198"/>
      <c r="BA156" s="198"/>
      <c r="BB156" s="198"/>
      <c r="BC156" s="198"/>
      <c r="BD156" s="198"/>
      <c r="BE156" s="198"/>
      <c r="BF156" s="198"/>
    </row>
    <row r="157" spans="1:58" s="130" customFormat="1">
      <c r="A157" s="171"/>
      <c r="B157" s="172"/>
      <c r="C157" s="127"/>
      <c r="D157" s="171"/>
      <c r="G157" s="173"/>
      <c r="H157" s="173"/>
      <c r="I157" s="196"/>
      <c r="J157" s="173"/>
      <c r="K157" s="197"/>
      <c r="L157" s="175"/>
      <c r="M157" s="198"/>
      <c r="N157" s="199"/>
      <c r="O157" s="200"/>
      <c r="P157" s="199"/>
      <c r="Q157" s="199"/>
      <c r="R157" s="199"/>
      <c r="S157" s="200"/>
      <c r="T157" s="199"/>
      <c r="U157" s="199"/>
      <c r="V157" s="199"/>
      <c r="W157" s="200"/>
      <c r="X157" s="199"/>
      <c r="Y157" s="199"/>
      <c r="Z157" s="199"/>
      <c r="AA157" s="200"/>
      <c r="AB157" s="199"/>
      <c r="AC157" s="199"/>
      <c r="AD157" s="199"/>
      <c r="AE157" s="200"/>
      <c r="AF157" s="199"/>
      <c r="AG157" s="199"/>
      <c r="AH157" s="199"/>
      <c r="AI157" s="200"/>
      <c r="AJ157" s="199"/>
      <c r="AK157" s="199"/>
      <c r="AL157" s="199"/>
      <c r="AM157" s="200"/>
      <c r="AN157" s="199"/>
      <c r="AO157" s="199"/>
      <c r="AP157" s="199"/>
      <c r="AQ157" s="200"/>
      <c r="AR157" s="199"/>
      <c r="AS157" s="199"/>
      <c r="AT157" s="202"/>
      <c r="AU157" s="198"/>
      <c r="AV157" s="198"/>
      <c r="AW157" s="198"/>
      <c r="AX157" s="198"/>
      <c r="AY157" s="198"/>
      <c r="AZ157" s="198"/>
      <c r="BA157" s="198"/>
      <c r="BB157" s="198"/>
      <c r="BC157" s="198"/>
      <c r="BD157" s="198"/>
      <c r="BE157" s="198"/>
      <c r="BF157" s="198"/>
    </row>
    <row r="158" spans="1:58" s="130" customFormat="1">
      <c r="A158" s="171"/>
      <c r="B158" s="172"/>
      <c r="C158" s="127"/>
      <c r="D158" s="171"/>
      <c r="G158" s="173"/>
      <c r="H158" s="173"/>
      <c r="I158" s="196"/>
      <c r="J158" s="173"/>
      <c r="K158" s="197"/>
      <c r="L158" s="175"/>
      <c r="M158" s="198"/>
      <c r="N158" s="199"/>
      <c r="O158" s="200"/>
      <c r="P158" s="199"/>
      <c r="Q158" s="199"/>
      <c r="R158" s="199"/>
      <c r="S158" s="200"/>
      <c r="T158" s="199"/>
      <c r="U158" s="199"/>
      <c r="V158" s="199"/>
      <c r="W158" s="200"/>
      <c r="X158" s="199"/>
      <c r="Y158" s="199"/>
      <c r="Z158" s="199"/>
      <c r="AA158" s="200"/>
      <c r="AB158" s="199"/>
      <c r="AC158" s="199"/>
      <c r="AD158" s="199"/>
      <c r="AE158" s="200"/>
      <c r="AF158" s="199"/>
      <c r="AG158" s="199"/>
      <c r="AH158" s="199"/>
      <c r="AI158" s="200"/>
      <c r="AJ158" s="199"/>
      <c r="AK158" s="199"/>
      <c r="AL158" s="199"/>
      <c r="AM158" s="200"/>
      <c r="AN158" s="199"/>
      <c r="AO158" s="199"/>
      <c r="AP158" s="199"/>
      <c r="AQ158" s="200"/>
      <c r="AR158" s="199"/>
      <c r="AS158" s="199"/>
      <c r="AT158" s="202"/>
      <c r="AU158" s="198"/>
      <c r="AV158" s="198"/>
      <c r="AW158" s="198"/>
      <c r="AX158" s="198"/>
      <c r="AY158" s="198"/>
      <c r="AZ158" s="198"/>
      <c r="BA158" s="198"/>
      <c r="BB158" s="198"/>
      <c r="BC158" s="198"/>
      <c r="BD158" s="198"/>
      <c r="BE158" s="198"/>
      <c r="BF158" s="198"/>
    </row>
    <row r="159" spans="1:58" s="130" customFormat="1">
      <c r="A159" s="171"/>
      <c r="B159" s="172"/>
      <c r="C159" s="127"/>
      <c r="D159" s="171"/>
      <c r="G159" s="173"/>
      <c r="H159" s="173"/>
      <c r="I159" s="196"/>
      <c r="J159" s="173"/>
      <c r="K159" s="197"/>
      <c r="L159" s="175"/>
      <c r="M159" s="198"/>
      <c r="N159" s="199"/>
      <c r="O159" s="200"/>
      <c r="P159" s="199"/>
      <c r="Q159" s="199"/>
      <c r="R159" s="199"/>
      <c r="S159" s="200"/>
      <c r="T159" s="199"/>
      <c r="U159" s="199"/>
      <c r="V159" s="199"/>
      <c r="W159" s="200"/>
      <c r="X159" s="199"/>
      <c r="Y159" s="199"/>
      <c r="Z159" s="199"/>
      <c r="AA159" s="200"/>
      <c r="AB159" s="199"/>
      <c r="AC159" s="199"/>
      <c r="AD159" s="199"/>
      <c r="AE159" s="200"/>
      <c r="AF159" s="199"/>
      <c r="AG159" s="199"/>
      <c r="AH159" s="199"/>
      <c r="AI159" s="200"/>
      <c r="AJ159" s="199"/>
      <c r="AK159" s="199"/>
      <c r="AL159" s="199"/>
      <c r="AM159" s="200"/>
      <c r="AN159" s="199"/>
      <c r="AO159" s="199"/>
      <c r="AP159" s="199"/>
      <c r="AQ159" s="200"/>
      <c r="AR159" s="199"/>
      <c r="AS159" s="199"/>
      <c r="AT159" s="202"/>
      <c r="AU159" s="198"/>
      <c r="AV159" s="198"/>
      <c r="AW159" s="198"/>
      <c r="AX159" s="198"/>
      <c r="AY159" s="198"/>
      <c r="AZ159" s="198"/>
      <c r="BA159" s="198"/>
      <c r="BB159" s="198"/>
      <c r="BC159" s="198"/>
      <c r="BD159" s="198"/>
      <c r="BE159" s="198"/>
      <c r="BF159" s="198"/>
    </row>
    <row r="160" spans="1:58" s="130" customFormat="1">
      <c r="A160" s="171"/>
      <c r="B160" s="172"/>
      <c r="C160" s="127"/>
      <c r="D160" s="171"/>
      <c r="G160" s="173"/>
      <c r="H160" s="173"/>
      <c r="I160" s="196"/>
      <c r="J160" s="173"/>
      <c r="K160" s="197"/>
      <c r="L160" s="175"/>
      <c r="M160" s="198"/>
      <c r="N160" s="199"/>
      <c r="O160" s="200"/>
      <c r="P160" s="199"/>
      <c r="Q160" s="199"/>
      <c r="R160" s="199"/>
      <c r="S160" s="200"/>
      <c r="T160" s="199"/>
      <c r="U160" s="199"/>
      <c r="V160" s="199"/>
      <c r="W160" s="200"/>
      <c r="X160" s="199"/>
      <c r="Y160" s="199"/>
      <c r="Z160" s="199"/>
      <c r="AA160" s="200"/>
      <c r="AB160" s="199"/>
      <c r="AC160" s="199"/>
      <c r="AD160" s="199"/>
      <c r="AE160" s="200"/>
      <c r="AF160" s="199"/>
      <c r="AG160" s="199"/>
      <c r="AH160" s="199"/>
      <c r="AI160" s="200"/>
      <c r="AJ160" s="199"/>
      <c r="AK160" s="199"/>
      <c r="AL160" s="199"/>
      <c r="AM160" s="200"/>
      <c r="AN160" s="199"/>
      <c r="AO160" s="199"/>
      <c r="AP160" s="199"/>
      <c r="AQ160" s="200"/>
      <c r="AR160" s="199"/>
      <c r="AS160" s="199"/>
      <c r="AT160" s="202"/>
      <c r="AU160" s="198"/>
      <c r="AV160" s="198"/>
      <c r="AW160" s="198"/>
      <c r="AX160" s="198"/>
      <c r="AY160" s="198"/>
      <c r="AZ160" s="198"/>
      <c r="BA160" s="198"/>
      <c r="BB160" s="198"/>
      <c r="BC160" s="198"/>
      <c r="BD160" s="198"/>
      <c r="BE160" s="198"/>
      <c r="BF160" s="198"/>
    </row>
    <row r="161" spans="1:58" s="130" customFormat="1">
      <c r="A161" s="171"/>
      <c r="B161" s="172"/>
      <c r="C161" s="127"/>
      <c r="D161" s="171"/>
      <c r="G161" s="173"/>
      <c r="H161" s="173"/>
      <c r="I161" s="196"/>
      <c r="J161" s="173"/>
      <c r="K161" s="197"/>
      <c r="L161" s="175"/>
      <c r="M161" s="198"/>
      <c r="N161" s="199"/>
      <c r="O161" s="200"/>
      <c r="P161" s="199"/>
      <c r="Q161" s="199"/>
      <c r="R161" s="199"/>
      <c r="S161" s="200"/>
      <c r="T161" s="199"/>
      <c r="U161" s="199"/>
      <c r="V161" s="199"/>
      <c r="W161" s="200"/>
      <c r="X161" s="199"/>
      <c r="Y161" s="199"/>
      <c r="Z161" s="199"/>
      <c r="AA161" s="200"/>
      <c r="AB161" s="199"/>
      <c r="AC161" s="199"/>
      <c r="AD161" s="199"/>
      <c r="AE161" s="200"/>
      <c r="AF161" s="199"/>
      <c r="AG161" s="199"/>
      <c r="AH161" s="199"/>
      <c r="AI161" s="200"/>
      <c r="AJ161" s="199"/>
      <c r="AK161" s="199"/>
      <c r="AL161" s="199"/>
      <c r="AM161" s="200"/>
      <c r="AN161" s="199"/>
      <c r="AO161" s="199"/>
      <c r="AP161" s="199"/>
      <c r="AQ161" s="200"/>
      <c r="AR161" s="199"/>
      <c r="AS161" s="199"/>
      <c r="AT161" s="202"/>
      <c r="AU161" s="198"/>
      <c r="AV161" s="198"/>
      <c r="AW161" s="198"/>
      <c r="AX161" s="198"/>
      <c r="AY161" s="198"/>
      <c r="AZ161" s="198"/>
      <c r="BA161" s="198"/>
      <c r="BB161" s="198"/>
      <c r="BC161" s="198"/>
      <c r="BD161" s="198"/>
      <c r="BE161" s="198"/>
      <c r="BF161" s="198"/>
    </row>
    <row r="162" spans="1:58" s="130" customFormat="1">
      <c r="A162" s="171"/>
      <c r="B162" s="172"/>
      <c r="C162" s="127"/>
      <c r="D162" s="171"/>
      <c r="G162" s="173"/>
      <c r="H162" s="173"/>
      <c r="I162" s="196"/>
      <c r="J162" s="173"/>
      <c r="K162" s="197"/>
      <c r="L162" s="175"/>
      <c r="M162" s="198"/>
      <c r="N162" s="199"/>
      <c r="O162" s="200"/>
      <c r="P162" s="199"/>
      <c r="Q162" s="199"/>
      <c r="R162" s="199"/>
      <c r="S162" s="200"/>
      <c r="T162" s="199"/>
      <c r="U162" s="199"/>
      <c r="V162" s="199"/>
      <c r="W162" s="200"/>
      <c r="X162" s="199"/>
      <c r="Y162" s="199"/>
      <c r="Z162" s="199"/>
      <c r="AA162" s="200"/>
      <c r="AB162" s="199"/>
      <c r="AC162" s="199"/>
      <c r="AD162" s="199"/>
      <c r="AE162" s="200"/>
      <c r="AF162" s="199"/>
      <c r="AG162" s="199"/>
      <c r="AH162" s="199"/>
      <c r="AI162" s="200"/>
      <c r="AJ162" s="199"/>
      <c r="AK162" s="199"/>
      <c r="AL162" s="199"/>
      <c r="AM162" s="200"/>
      <c r="AN162" s="199"/>
      <c r="AO162" s="199"/>
      <c r="AP162" s="199"/>
      <c r="AQ162" s="200"/>
      <c r="AR162" s="199"/>
      <c r="AS162" s="199"/>
      <c r="AT162" s="202"/>
      <c r="AU162" s="198"/>
      <c r="AV162" s="198"/>
      <c r="AW162" s="198"/>
      <c r="AX162" s="198"/>
      <c r="AY162" s="198"/>
      <c r="AZ162" s="198"/>
      <c r="BA162" s="198"/>
      <c r="BB162" s="198"/>
      <c r="BC162" s="198"/>
      <c r="BD162" s="198"/>
      <c r="BE162" s="198"/>
      <c r="BF162" s="198"/>
    </row>
    <row r="163" spans="1:58" s="130" customFormat="1">
      <c r="A163" s="171"/>
      <c r="B163" s="172"/>
      <c r="C163" s="127"/>
      <c r="D163" s="171"/>
      <c r="G163" s="173"/>
      <c r="H163" s="173"/>
      <c r="I163" s="196"/>
      <c r="J163" s="173"/>
      <c r="K163" s="197"/>
      <c r="L163" s="175"/>
      <c r="M163" s="198"/>
      <c r="N163" s="199"/>
      <c r="O163" s="200"/>
      <c r="P163" s="199"/>
      <c r="Q163" s="199"/>
      <c r="R163" s="199"/>
      <c r="S163" s="200"/>
      <c r="T163" s="199"/>
      <c r="U163" s="199"/>
      <c r="V163" s="199"/>
      <c r="W163" s="200"/>
      <c r="X163" s="199"/>
      <c r="Y163" s="199"/>
      <c r="Z163" s="199"/>
      <c r="AA163" s="200"/>
      <c r="AB163" s="199"/>
      <c r="AC163" s="199"/>
      <c r="AD163" s="199"/>
      <c r="AE163" s="200"/>
      <c r="AF163" s="199"/>
      <c r="AG163" s="199"/>
      <c r="AH163" s="199"/>
      <c r="AI163" s="200"/>
      <c r="AJ163" s="199"/>
      <c r="AK163" s="199"/>
      <c r="AL163" s="199"/>
      <c r="AM163" s="200"/>
      <c r="AN163" s="199"/>
      <c r="AO163" s="199"/>
      <c r="AP163" s="199"/>
      <c r="AQ163" s="200"/>
      <c r="AR163" s="199"/>
      <c r="AS163" s="199"/>
      <c r="AT163" s="202"/>
      <c r="AU163" s="198"/>
      <c r="AV163" s="198"/>
      <c r="AW163" s="198"/>
      <c r="AX163" s="198"/>
      <c r="AY163" s="198"/>
      <c r="AZ163" s="198"/>
      <c r="BA163" s="198"/>
      <c r="BB163" s="198"/>
      <c r="BC163" s="198"/>
      <c r="BD163" s="198"/>
      <c r="BE163" s="198"/>
      <c r="BF163" s="198"/>
    </row>
    <row r="164" spans="1:58" s="130" customFormat="1">
      <c r="A164" s="171"/>
      <c r="B164" s="172"/>
      <c r="C164" s="127"/>
      <c r="D164" s="171"/>
      <c r="G164" s="173"/>
      <c r="H164" s="173"/>
      <c r="I164" s="196"/>
      <c r="J164" s="173"/>
      <c r="K164" s="197"/>
      <c r="L164" s="175"/>
      <c r="M164" s="198"/>
      <c r="N164" s="199"/>
      <c r="O164" s="200"/>
      <c r="P164" s="199"/>
      <c r="Q164" s="199"/>
      <c r="R164" s="199"/>
      <c r="S164" s="200"/>
      <c r="T164" s="199"/>
      <c r="U164" s="199"/>
      <c r="V164" s="199"/>
      <c r="W164" s="200"/>
      <c r="X164" s="199"/>
      <c r="Y164" s="199"/>
      <c r="Z164" s="199"/>
      <c r="AA164" s="200"/>
      <c r="AB164" s="199"/>
      <c r="AC164" s="199"/>
      <c r="AD164" s="199"/>
      <c r="AE164" s="200"/>
      <c r="AF164" s="199"/>
      <c r="AG164" s="199"/>
      <c r="AH164" s="199"/>
      <c r="AI164" s="200"/>
      <c r="AJ164" s="199"/>
      <c r="AK164" s="199"/>
      <c r="AL164" s="199"/>
      <c r="AM164" s="200"/>
      <c r="AN164" s="199"/>
      <c r="AO164" s="199"/>
      <c r="AP164" s="199"/>
      <c r="AQ164" s="200"/>
      <c r="AR164" s="199"/>
      <c r="AS164" s="199"/>
      <c r="AT164" s="202"/>
      <c r="AU164" s="198"/>
      <c r="AV164" s="198"/>
      <c r="AW164" s="198"/>
      <c r="AX164" s="198"/>
      <c r="AY164" s="198"/>
      <c r="AZ164" s="198"/>
      <c r="BA164" s="198"/>
      <c r="BB164" s="198"/>
      <c r="BC164" s="198"/>
      <c r="BD164" s="198"/>
      <c r="BE164" s="198"/>
      <c r="BF164" s="198"/>
    </row>
    <row r="165" spans="1:58" s="130" customFormat="1">
      <c r="A165" s="171"/>
      <c r="B165" s="172"/>
      <c r="C165" s="127"/>
      <c r="D165" s="171"/>
      <c r="G165" s="173"/>
      <c r="H165" s="173"/>
      <c r="I165" s="196"/>
      <c r="J165" s="173"/>
      <c r="K165" s="197"/>
      <c r="L165" s="175"/>
      <c r="M165" s="198"/>
      <c r="N165" s="199"/>
      <c r="O165" s="200"/>
      <c r="P165" s="199"/>
      <c r="Q165" s="199"/>
      <c r="R165" s="199"/>
      <c r="S165" s="200"/>
      <c r="T165" s="199"/>
      <c r="U165" s="199"/>
      <c r="V165" s="199"/>
      <c r="W165" s="200"/>
      <c r="X165" s="199"/>
      <c r="Y165" s="199"/>
      <c r="Z165" s="199"/>
      <c r="AA165" s="200"/>
      <c r="AB165" s="199"/>
      <c r="AC165" s="199"/>
      <c r="AD165" s="199"/>
      <c r="AE165" s="200"/>
      <c r="AF165" s="199"/>
      <c r="AG165" s="199"/>
      <c r="AH165" s="199"/>
      <c r="AI165" s="200"/>
      <c r="AJ165" s="199"/>
      <c r="AK165" s="199"/>
      <c r="AL165" s="199"/>
      <c r="AM165" s="200"/>
      <c r="AN165" s="199"/>
      <c r="AO165" s="199"/>
      <c r="AP165" s="199"/>
      <c r="AQ165" s="200"/>
      <c r="AR165" s="199"/>
      <c r="AS165" s="199"/>
      <c r="AT165" s="202"/>
      <c r="AU165" s="198"/>
      <c r="AV165" s="198"/>
      <c r="AW165" s="198"/>
      <c r="AX165" s="198"/>
      <c r="AY165" s="198"/>
      <c r="AZ165" s="198"/>
      <c r="BA165" s="198"/>
      <c r="BB165" s="198"/>
      <c r="BC165" s="198"/>
      <c r="BD165" s="198"/>
      <c r="BE165" s="198"/>
      <c r="BF165" s="198"/>
    </row>
    <row r="166" spans="1:58" s="130" customFormat="1">
      <c r="A166" s="171"/>
      <c r="B166" s="172"/>
      <c r="C166" s="127"/>
      <c r="D166" s="171"/>
      <c r="G166" s="173"/>
      <c r="H166" s="173"/>
      <c r="I166" s="196"/>
      <c r="J166" s="173"/>
      <c r="K166" s="197"/>
      <c r="L166" s="175"/>
      <c r="M166" s="198"/>
      <c r="N166" s="199"/>
      <c r="O166" s="200"/>
      <c r="P166" s="199"/>
      <c r="Q166" s="199"/>
      <c r="R166" s="199"/>
      <c r="S166" s="200"/>
      <c r="T166" s="199"/>
      <c r="U166" s="199"/>
      <c r="V166" s="199"/>
      <c r="W166" s="200"/>
      <c r="X166" s="199"/>
      <c r="Y166" s="199"/>
      <c r="Z166" s="199"/>
      <c r="AA166" s="200"/>
      <c r="AB166" s="199"/>
      <c r="AC166" s="199"/>
      <c r="AD166" s="199"/>
      <c r="AE166" s="200"/>
      <c r="AF166" s="199"/>
      <c r="AG166" s="199"/>
      <c r="AH166" s="199"/>
      <c r="AI166" s="200"/>
      <c r="AJ166" s="199"/>
      <c r="AK166" s="199"/>
      <c r="AL166" s="199"/>
      <c r="AM166" s="200"/>
      <c r="AN166" s="199"/>
      <c r="AO166" s="199"/>
      <c r="AP166" s="199"/>
      <c r="AQ166" s="200"/>
      <c r="AR166" s="199"/>
      <c r="AS166" s="199"/>
      <c r="AT166" s="202"/>
      <c r="AU166" s="198"/>
      <c r="AV166" s="198"/>
      <c r="AW166" s="198"/>
      <c r="AX166" s="198"/>
      <c r="AY166" s="198"/>
      <c r="AZ166" s="198"/>
      <c r="BA166" s="198"/>
      <c r="BB166" s="198"/>
      <c r="BC166" s="198"/>
      <c r="BD166" s="198"/>
      <c r="BE166" s="198"/>
      <c r="BF166" s="198"/>
    </row>
    <row r="167" spans="1:58" s="130" customFormat="1">
      <c r="A167" s="171"/>
      <c r="B167" s="172"/>
      <c r="C167" s="127"/>
      <c r="D167" s="171"/>
      <c r="G167" s="173"/>
      <c r="H167" s="173"/>
      <c r="I167" s="196"/>
      <c r="J167" s="173"/>
      <c r="K167" s="197"/>
      <c r="L167" s="175"/>
      <c r="M167" s="198"/>
      <c r="N167" s="199"/>
      <c r="O167" s="200"/>
      <c r="P167" s="199"/>
      <c r="Q167" s="199"/>
      <c r="R167" s="199"/>
      <c r="S167" s="200"/>
      <c r="T167" s="199"/>
      <c r="U167" s="199"/>
      <c r="V167" s="199"/>
      <c r="W167" s="200"/>
      <c r="X167" s="199"/>
      <c r="Y167" s="199"/>
      <c r="Z167" s="199"/>
      <c r="AA167" s="200"/>
      <c r="AB167" s="199"/>
      <c r="AC167" s="199"/>
      <c r="AD167" s="199"/>
      <c r="AE167" s="200"/>
      <c r="AF167" s="199"/>
      <c r="AG167" s="199"/>
      <c r="AH167" s="199"/>
      <c r="AI167" s="200"/>
      <c r="AJ167" s="199"/>
      <c r="AK167" s="199"/>
      <c r="AL167" s="199"/>
      <c r="AM167" s="200"/>
      <c r="AN167" s="199"/>
      <c r="AO167" s="199"/>
      <c r="AP167" s="199"/>
      <c r="AQ167" s="200"/>
      <c r="AR167" s="199"/>
      <c r="AS167" s="199"/>
      <c r="AT167" s="202"/>
      <c r="AU167" s="198"/>
      <c r="AV167" s="198"/>
      <c r="AW167" s="198"/>
      <c r="AX167" s="198"/>
      <c r="AY167" s="198"/>
      <c r="AZ167" s="198"/>
      <c r="BA167" s="198"/>
      <c r="BB167" s="198"/>
      <c r="BC167" s="198"/>
      <c r="BD167" s="198"/>
      <c r="BE167" s="198"/>
      <c r="BF167" s="198"/>
    </row>
    <row r="168" spans="1:58" s="130" customFormat="1">
      <c r="A168" s="171"/>
      <c r="B168" s="172"/>
      <c r="C168" s="127"/>
      <c r="D168" s="171"/>
      <c r="G168" s="173"/>
      <c r="H168" s="173"/>
      <c r="I168" s="196"/>
      <c r="J168" s="173"/>
      <c r="K168" s="197"/>
      <c r="L168" s="175"/>
      <c r="M168" s="198"/>
      <c r="N168" s="199"/>
      <c r="O168" s="200"/>
      <c r="P168" s="199"/>
      <c r="Q168" s="199"/>
      <c r="R168" s="199"/>
      <c r="S168" s="200"/>
      <c r="T168" s="199"/>
      <c r="U168" s="199"/>
      <c r="V168" s="199"/>
      <c r="W168" s="200"/>
      <c r="X168" s="199"/>
      <c r="Y168" s="199"/>
      <c r="Z168" s="199"/>
      <c r="AA168" s="200"/>
      <c r="AB168" s="199"/>
      <c r="AC168" s="199"/>
      <c r="AD168" s="199"/>
      <c r="AE168" s="200"/>
      <c r="AF168" s="199"/>
      <c r="AG168" s="199"/>
      <c r="AH168" s="199"/>
      <c r="AI168" s="200"/>
      <c r="AJ168" s="199"/>
      <c r="AK168" s="199"/>
      <c r="AL168" s="199"/>
      <c r="AM168" s="200"/>
      <c r="AN168" s="199"/>
      <c r="AO168" s="199"/>
      <c r="AP168" s="199"/>
      <c r="AQ168" s="200"/>
      <c r="AR168" s="199"/>
      <c r="AS168" s="199"/>
      <c r="AT168" s="202"/>
      <c r="AU168" s="198"/>
      <c r="AV168" s="198"/>
      <c r="AW168" s="198"/>
      <c r="AX168" s="198"/>
      <c r="AY168" s="198"/>
      <c r="AZ168" s="198"/>
      <c r="BA168" s="198"/>
      <c r="BB168" s="198"/>
      <c r="BC168" s="198"/>
      <c r="BD168" s="198"/>
      <c r="BE168" s="198"/>
      <c r="BF168" s="198"/>
    </row>
    <row r="169" spans="1:58" s="130" customFormat="1">
      <c r="A169" s="171"/>
      <c r="B169" s="172"/>
      <c r="C169" s="127"/>
      <c r="D169" s="171"/>
      <c r="G169" s="173"/>
      <c r="H169" s="173"/>
      <c r="I169" s="196"/>
      <c r="J169" s="173"/>
      <c r="K169" s="197"/>
      <c r="L169" s="175"/>
      <c r="M169" s="198"/>
      <c r="N169" s="199"/>
      <c r="O169" s="200"/>
      <c r="P169" s="199"/>
      <c r="Q169" s="199"/>
      <c r="R169" s="199"/>
      <c r="S169" s="200"/>
      <c r="T169" s="199"/>
      <c r="U169" s="199"/>
      <c r="V169" s="199"/>
      <c r="W169" s="200"/>
      <c r="X169" s="199"/>
      <c r="Y169" s="199"/>
      <c r="Z169" s="199"/>
      <c r="AA169" s="200"/>
      <c r="AB169" s="199"/>
      <c r="AC169" s="199"/>
      <c r="AD169" s="199"/>
      <c r="AE169" s="200"/>
      <c r="AF169" s="199"/>
      <c r="AG169" s="199"/>
      <c r="AH169" s="199"/>
      <c r="AI169" s="200"/>
      <c r="AJ169" s="199"/>
      <c r="AK169" s="199"/>
      <c r="AL169" s="199"/>
      <c r="AM169" s="200"/>
      <c r="AN169" s="199"/>
      <c r="AO169" s="199"/>
      <c r="AP169" s="199"/>
      <c r="AQ169" s="200"/>
      <c r="AR169" s="199"/>
      <c r="AS169" s="199"/>
      <c r="AT169" s="202"/>
      <c r="AU169" s="198"/>
      <c r="AV169" s="198"/>
      <c r="AW169" s="198"/>
      <c r="AX169" s="198"/>
      <c r="AY169" s="198"/>
      <c r="AZ169" s="198"/>
      <c r="BA169" s="198"/>
      <c r="BB169" s="198"/>
      <c r="BC169" s="198"/>
      <c r="BD169" s="198"/>
      <c r="BE169" s="198"/>
      <c r="BF169" s="198"/>
    </row>
    <row r="170" spans="1:58" s="130" customFormat="1">
      <c r="A170" s="171"/>
      <c r="B170" s="172"/>
      <c r="C170" s="127"/>
      <c r="D170" s="171"/>
      <c r="G170" s="173"/>
      <c r="H170" s="173"/>
      <c r="I170" s="196"/>
      <c r="J170" s="173"/>
      <c r="K170" s="197"/>
      <c r="L170" s="175"/>
      <c r="M170" s="198"/>
      <c r="N170" s="199"/>
      <c r="O170" s="200"/>
      <c r="P170" s="199"/>
      <c r="Q170" s="199"/>
      <c r="R170" s="199"/>
      <c r="S170" s="200"/>
      <c r="T170" s="199"/>
      <c r="U170" s="199"/>
      <c r="V170" s="199"/>
      <c r="W170" s="200"/>
      <c r="X170" s="199"/>
      <c r="Y170" s="199"/>
      <c r="Z170" s="199"/>
      <c r="AA170" s="200"/>
      <c r="AB170" s="199"/>
      <c r="AC170" s="199"/>
      <c r="AD170" s="199"/>
      <c r="AE170" s="200"/>
      <c r="AF170" s="199"/>
      <c r="AG170" s="199"/>
      <c r="AH170" s="199"/>
      <c r="AI170" s="200"/>
      <c r="AJ170" s="199"/>
      <c r="AK170" s="199"/>
      <c r="AL170" s="199"/>
      <c r="AM170" s="200"/>
      <c r="AN170" s="199"/>
      <c r="AO170" s="199"/>
      <c r="AP170" s="199"/>
      <c r="AQ170" s="200"/>
      <c r="AR170" s="199"/>
      <c r="AS170" s="199"/>
      <c r="AT170" s="202"/>
      <c r="AU170" s="198"/>
      <c r="AV170" s="198"/>
      <c r="AW170" s="198"/>
      <c r="AX170" s="198"/>
      <c r="AY170" s="198"/>
      <c r="AZ170" s="198"/>
      <c r="BA170" s="198"/>
      <c r="BB170" s="198"/>
      <c r="BC170" s="198"/>
      <c r="BD170" s="198"/>
      <c r="BE170" s="198"/>
      <c r="BF170" s="198"/>
    </row>
    <row r="171" spans="1:58" s="130" customFormat="1">
      <c r="A171" s="171"/>
      <c r="B171" s="172"/>
      <c r="C171" s="127"/>
      <c r="D171" s="171"/>
      <c r="G171" s="173"/>
      <c r="H171" s="173"/>
      <c r="I171" s="196"/>
      <c r="J171" s="173"/>
      <c r="K171" s="197"/>
      <c r="L171" s="175"/>
      <c r="M171" s="198"/>
      <c r="N171" s="199"/>
      <c r="O171" s="200"/>
      <c r="P171" s="199"/>
      <c r="Q171" s="199"/>
      <c r="R171" s="199"/>
      <c r="S171" s="200"/>
      <c r="T171" s="199"/>
      <c r="U171" s="199"/>
      <c r="V171" s="199"/>
      <c r="W171" s="200"/>
      <c r="X171" s="199"/>
      <c r="Y171" s="199"/>
      <c r="Z171" s="199"/>
      <c r="AA171" s="200"/>
      <c r="AB171" s="199"/>
      <c r="AC171" s="199"/>
      <c r="AD171" s="199"/>
      <c r="AE171" s="200"/>
      <c r="AF171" s="199"/>
      <c r="AG171" s="199"/>
      <c r="AH171" s="199"/>
      <c r="AI171" s="200"/>
      <c r="AJ171" s="199"/>
      <c r="AK171" s="199"/>
      <c r="AL171" s="199"/>
      <c r="AM171" s="200"/>
      <c r="AN171" s="199"/>
      <c r="AO171" s="199"/>
      <c r="AP171" s="199"/>
      <c r="AQ171" s="200"/>
      <c r="AR171" s="199"/>
      <c r="AS171" s="199"/>
      <c r="AT171" s="202"/>
      <c r="AU171" s="198"/>
      <c r="AV171" s="198"/>
      <c r="AW171" s="198"/>
      <c r="AX171" s="198"/>
      <c r="AY171" s="198"/>
      <c r="AZ171" s="198"/>
      <c r="BA171" s="198"/>
      <c r="BB171" s="198"/>
      <c r="BC171" s="198"/>
      <c r="BD171" s="198"/>
      <c r="BE171" s="198"/>
      <c r="BF171" s="198"/>
    </row>
    <row r="172" spans="1:58" s="130" customFormat="1">
      <c r="A172" s="171"/>
      <c r="B172" s="172"/>
      <c r="C172" s="127"/>
      <c r="D172" s="171"/>
      <c r="G172" s="173"/>
      <c r="H172" s="173"/>
      <c r="I172" s="196"/>
      <c r="J172" s="173"/>
      <c r="K172" s="197"/>
      <c r="L172" s="175"/>
      <c r="M172" s="198"/>
      <c r="N172" s="199"/>
      <c r="O172" s="200"/>
      <c r="P172" s="199"/>
      <c r="Q172" s="199"/>
      <c r="R172" s="199"/>
      <c r="S172" s="200"/>
      <c r="T172" s="199"/>
      <c r="U172" s="199"/>
      <c r="V172" s="199"/>
      <c r="W172" s="200"/>
      <c r="X172" s="199"/>
      <c r="Y172" s="199"/>
      <c r="Z172" s="199"/>
      <c r="AA172" s="200"/>
      <c r="AB172" s="199"/>
      <c r="AC172" s="199"/>
      <c r="AD172" s="199"/>
      <c r="AE172" s="200"/>
      <c r="AF172" s="199"/>
      <c r="AG172" s="199"/>
      <c r="AH172" s="199"/>
      <c r="AI172" s="200"/>
      <c r="AJ172" s="199"/>
      <c r="AK172" s="199"/>
      <c r="AL172" s="199"/>
      <c r="AM172" s="200"/>
      <c r="AN172" s="199"/>
      <c r="AO172" s="199"/>
      <c r="AP172" s="199"/>
      <c r="AQ172" s="200"/>
      <c r="AR172" s="199"/>
      <c r="AS172" s="199"/>
      <c r="AT172" s="202"/>
      <c r="AU172" s="198"/>
      <c r="AV172" s="198"/>
      <c r="AW172" s="198"/>
      <c r="AX172" s="198"/>
      <c r="AY172" s="198"/>
      <c r="AZ172" s="198"/>
      <c r="BA172" s="198"/>
      <c r="BB172" s="198"/>
      <c r="BC172" s="198"/>
      <c r="BD172" s="198"/>
      <c r="BE172" s="198"/>
      <c r="BF172" s="198"/>
    </row>
    <row r="173" spans="1:58" s="130" customFormat="1">
      <c r="A173" s="171"/>
      <c r="B173" s="172"/>
      <c r="C173" s="127"/>
      <c r="D173" s="171"/>
      <c r="G173" s="173"/>
      <c r="H173" s="173"/>
      <c r="I173" s="196"/>
      <c r="J173" s="173"/>
      <c r="K173" s="197"/>
      <c r="L173" s="175"/>
      <c r="M173" s="198"/>
      <c r="N173" s="199"/>
      <c r="O173" s="200"/>
      <c r="P173" s="199"/>
      <c r="Q173" s="199"/>
      <c r="R173" s="199"/>
      <c r="S173" s="200"/>
      <c r="T173" s="199"/>
      <c r="U173" s="199"/>
      <c r="V173" s="199"/>
      <c r="W173" s="200"/>
      <c r="X173" s="199"/>
      <c r="Y173" s="199"/>
      <c r="Z173" s="199"/>
      <c r="AA173" s="200"/>
      <c r="AB173" s="199"/>
      <c r="AC173" s="199"/>
      <c r="AD173" s="199"/>
      <c r="AE173" s="200"/>
      <c r="AF173" s="199"/>
      <c r="AG173" s="199"/>
      <c r="AH173" s="199"/>
      <c r="AI173" s="200"/>
      <c r="AJ173" s="199"/>
      <c r="AK173" s="199"/>
      <c r="AL173" s="199"/>
      <c r="AM173" s="200"/>
      <c r="AN173" s="199"/>
      <c r="AO173" s="199"/>
      <c r="AP173" s="199"/>
      <c r="AQ173" s="200"/>
      <c r="AR173" s="199"/>
      <c r="AS173" s="199"/>
      <c r="AT173" s="202"/>
      <c r="AU173" s="198"/>
      <c r="AV173" s="198"/>
      <c r="AW173" s="198"/>
      <c r="AX173" s="198"/>
      <c r="AY173" s="198"/>
      <c r="AZ173" s="198"/>
      <c r="BA173" s="198"/>
      <c r="BB173" s="198"/>
      <c r="BC173" s="198"/>
      <c r="BD173" s="198"/>
      <c r="BE173" s="198"/>
      <c r="BF173" s="198"/>
    </row>
    <row r="174" spans="1:58" s="130" customFormat="1">
      <c r="A174" s="171"/>
      <c r="B174" s="172"/>
      <c r="C174" s="127"/>
      <c r="D174" s="171"/>
      <c r="G174" s="173"/>
      <c r="H174" s="173"/>
      <c r="I174" s="196"/>
      <c r="J174" s="173"/>
      <c r="K174" s="197"/>
      <c r="L174" s="175"/>
      <c r="M174" s="198"/>
      <c r="N174" s="199"/>
      <c r="O174" s="200"/>
      <c r="P174" s="199"/>
      <c r="Q174" s="199"/>
      <c r="R174" s="199"/>
      <c r="S174" s="200"/>
      <c r="T174" s="199"/>
      <c r="U174" s="199"/>
      <c r="V174" s="199"/>
      <c r="W174" s="200"/>
      <c r="X174" s="199"/>
      <c r="Y174" s="199"/>
      <c r="Z174" s="199"/>
      <c r="AA174" s="200"/>
      <c r="AB174" s="199"/>
      <c r="AC174" s="199"/>
      <c r="AD174" s="199"/>
      <c r="AE174" s="200"/>
      <c r="AF174" s="199"/>
      <c r="AG174" s="199"/>
      <c r="AH174" s="199"/>
      <c r="AI174" s="200"/>
      <c r="AJ174" s="199"/>
      <c r="AK174" s="199"/>
      <c r="AL174" s="199"/>
      <c r="AM174" s="200"/>
      <c r="AN174" s="199"/>
      <c r="AO174" s="199"/>
      <c r="AP174" s="199"/>
      <c r="AQ174" s="200"/>
      <c r="AR174" s="199"/>
      <c r="AS174" s="199"/>
      <c r="AT174" s="202"/>
      <c r="AU174" s="198"/>
      <c r="AV174" s="198"/>
      <c r="AW174" s="198"/>
      <c r="AX174" s="198"/>
      <c r="AY174" s="198"/>
      <c r="AZ174" s="198"/>
      <c r="BA174" s="198"/>
      <c r="BB174" s="198"/>
      <c r="BC174" s="198"/>
      <c r="BD174" s="198"/>
      <c r="BE174" s="198"/>
      <c r="BF174" s="198"/>
    </row>
    <row r="175" spans="1:58" s="130" customFormat="1">
      <c r="A175" s="171"/>
      <c r="B175" s="172"/>
      <c r="C175" s="127"/>
      <c r="D175" s="171"/>
      <c r="G175" s="173"/>
      <c r="H175" s="173"/>
      <c r="I175" s="196"/>
      <c r="J175" s="173"/>
      <c r="K175" s="197"/>
      <c r="L175" s="175"/>
      <c r="M175" s="198"/>
      <c r="N175" s="199"/>
      <c r="O175" s="200"/>
      <c r="P175" s="199"/>
      <c r="Q175" s="199"/>
      <c r="R175" s="199"/>
      <c r="S175" s="200"/>
      <c r="T175" s="199"/>
      <c r="U175" s="199"/>
      <c r="V175" s="199"/>
      <c r="W175" s="200"/>
      <c r="X175" s="199"/>
      <c r="Y175" s="199"/>
      <c r="Z175" s="199"/>
      <c r="AA175" s="200"/>
      <c r="AB175" s="199"/>
      <c r="AC175" s="199"/>
      <c r="AD175" s="199"/>
      <c r="AE175" s="200"/>
      <c r="AF175" s="199"/>
      <c r="AG175" s="199"/>
      <c r="AH175" s="199"/>
      <c r="AI175" s="200"/>
      <c r="AJ175" s="199"/>
      <c r="AK175" s="199"/>
      <c r="AL175" s="199"/>
      <c r="AM175" s="200"/>
      <c r="AN175" s="199"/>
      <c r="AO175" s="199"/>
      <c r="AP175" s="199"/>
      <c r="AQ175" s="200"/>
      <c r="AR175" s="199"/>
      <c r="AS175" s="199"/>
      <c r="AT175" s="202"/>
      <c r="AU175" s="198"/>
      <c r="AV175" s="198"/>
      <c r="AW175" s="198"/>
      <c r="AX175" s="198"/>
      <c r="AY175" s="198"/>
      <c r="AZ175" s="198"/>
      <c r="BA175" s="198"/>
      <c r="BB175" s="198"/>
      <c r="BC175" s="198"/>
      <c r="BD175" s="198"/>
      <c r="BE175" s="198"/>
      <c r="BF175" s="198"/>
    </row>
    <row r="176" spans="1:58" s="130" customFormat="1">
      <c r="A176" s="171"/>
      <c r="B176" s="172"/>
      <c r="C176" s="127"/>
      <c r="D176" s="171"/>
      <c r="G176" s="173"/>
      <c r="H176" s="173"/>
      <c r="I176" s="196"/>
      <c r="J176" s="173"/>
      <c r="K176" s="197"/>
      <c r="L176" s="175"/>
      <c r="M176" s="198"/>
      <c r="N176" s="199"/>
      <c r="O176" s="200"/>
      <c r="P176" s="199"/>
      <c r="Q176" s="199"/>
      <c r="R176" s="199"/>
      <c r="S176" s="200"/>
      <c r="T176" s="199"/>
      <c r="U176" s="199"/>
      <c r="V176" s="199"/>
      <c r="W176" s="200"/>
      <c r="X176" s="199"/>
      <c r="Y176" s="199"/>
      <c r="Z176" s="199"/>
      <c r="AA176" s="200"/>
      <c r="AB176" s="199"/>
      <c r="AC176" s="199"/>
      <c r="AD176" s="199"/>
      <c r="AE176" s="200"/>
      <c r="AF176" s="199"/>
      <c r="AG176" s="199"/>
      <c r="AH176" s="199"/>
      <c r="AI176" s="200"/>
      <c r="AJ176" s="199"/>
      <c r="AK176" s="199"/>
      <c r="AL176" s="199"/>
      <c r="AM176" s="200"/>
      <c r="AN176" s="199"/>
      <c r="AO176" s="199"/>
      <c r="AP176" s="199"/>
      <c r="AQ176" s="200"/>
      <c r="AR176" s="199"/>
      <c r="AS176" s="199"/>
      <c r="AT176" s="202"/>
      <c r="AU176" s="198"/>
      <c r="AV176" s="198"/>
      <c r="AW176" s="198"/>
      <c r="AX176" s="198"/>
      <c r="AY176" s="198"/>
      <c r="AZ176" s="198"/>
      <c r="BA176" s="198"/>
      <c r="BB176" s="198"/>
      <c r="BC176" s="198"/>
      <c r="BD176" s="198"/>
      <c r="BE176" s="198"/>
      <c r="BF176" s="198"/>
    </row>
    <row r="177" spans="1:58" s="130" customFormat="1">
      <c r="A177" s="171"/>
      <c r="B177" s="172"/>
      <c r="C177" s="127"/>
      <c r="D177" s="171"/>
      <c r="G177" s="173"/>
      <c r="H177" s="173"/>
      <c r="I177" s="196"/>
      <c r="J177" s="173"/>
      <c r="K177" s="197"/>
      <c r="L177" s="175"/>
      <c r="M177" s="198"/>
      <c r="N177" s="199"/>
      <c r="O177" s="200"/>
      <c r="P177" s="199"/>
      <c r="Q177" s="199"/>
      <c r="R177" s="199"/>
      <c r="S177" s="200"/>
      <c r="T177" s="199"/>
      <c r="U177" s="199"/>
      <c r="V177" s="199"/>
      <c r="W177" s="200"/>
      <c r="X177" s="199"/>
      <c r="Y177" s="199"/>
      <c r="Z177" s="199"/>
      <c r="AA177" s="200"/>
      <c r="AB177" s="199"/>
      <c r="AC177" s="199"/>
      <c r="AD177" s="199"/>
      <c r="AE177" s="200"/>
      <c r="AF177" s="199"/>
      <c r="AG177" s="199"/>
      <c r="AH177" s="199"/>
      <c r="AI177" s="200"/>
      <c r="AJ177" s="199"/>
      <c r="AK177" s="199"/>
      <c r="AL177" s="199"/>
      <c r="AM177" s="200"/>
      <c r="AN177" s="199"/>
      <c r="AO177" s="199"/>
      <c r="AP177" s="199"/>
      <c r="AQ177" s="200"/>
      <c r="AR177" s="199"/>
      <c r="AS177" s="199"/>
      <c r="AT177" s="202"/>
      <c r="AU177" s="198"/>
      <c r="AV177" s="198"/>
      <c r="AW177" s="198"/>
      <c r="AX177" s="198"/>
      <c r="AY177" s="198"/>
      <c r="AZ177" s="198"/>
      <c r="BA177" s="198"/>
      <c r="BB177" s="198"/>
      <c r="BC177" s="198"/>
      <c r="BD177" s="198"/>
      <c r="BE177" s="198"/>
      <c r="BF177" s="198"/>
    </row>
    <row r="178" spans="1:58" s="130" customFormat="1">
      <c r="A178" s="171"/>
      <c r="B178" s="172"/>
      <c r="C178" s="127"/>
      <c r="D178" s="171"/>
      <c r="G178" s="173"/>
      <c r="H178" s="173"/>
      <c r="I178" s="196"/>
      <c r="J178" s="173"/>
      <c r="K178" s="197"/>
      <c r="L178" s="175"/>
      <c r="M178" s="198"/>
      <c r="N178" s="199"/>
      <c r="O178" s="200"/>
      <c r="P178" s="199"/>
      <c r="Q178" s="199"/>
      <c r="R178" s="199"/>
      <c r="S178" s="200"/>
      <c r="T178" s="199"/>
      <c r="U178" s="199"/>
      <c r="V178" s="199"/>
      <c r="W178" s="200"/>
      <c r="X178" s="199"/>
      <c r="Y178" s="199"/>
      <c r="Z178" s="199"/>
      <c r="AA178" s="200"/>
      <c r="AB178" s="199"/>
      <c r="AC178" s="199"/>
      <c r="AD178" s="199"/>
      <c r="AE178" s="200"/>
      <c r="AF178" s="199"/>
      <c r="AG178" s="199"/>
      <c r="AH178" s="199"/>
      <c r="AI178" s="200"/>
      <c r="AJ178" s="199"/>
      <c r="AK178" s="199"/>
      <c r="AL178" s="199"/>
      <c r="AM178" s="200"/>
      <c r="AN178" s="199"/>
      <c r="AO178" s="199"/>
      <c r="AP178" s="199"/>
      <c r="AQ178" s="200"/>
      <c r="AR178" s="199"/>
      <c r="AS178" s="199"/>
      <c r="AT178" s="202"/>
      <c r="AU178" s="198"/>
      <c r="AV178" s="198"/>
      <c r="AW178" s="198"/>
      <c r="AX178" s="198"/>
      <c r="AY178" s="198"/>
      <c r="AZ178" s="198"/>
      <c r="BA178" s="198"/>
      <c r="BB178" s="198"/>
      <c r="BC178" s="198"/>
      <c r="BD178" s="198"/>
      <c r="BE178" s="198"/>
      <c r="BF178" s="198"/>
    </row>
    <row r="179" spans="1:58" s="130" customFormat="1">
      <c r="A179" s="171"/>
      <c r="B179" s="172"/>
      <c r="C179" s="127"/>
      <c r="D179" s="171"/>
      <c r="G179" s="173"/>
      <c r="H179" s="173"/>
      <c r="I179" s="196"/>
      <c r="J179" s="173"/>
      <c r="K179" s="197"/>
      <c r="L179" s="175"/>
      <c r="M179" s="198"/>
      <c r="N179" s="199"/>
      <c r="O179" s="200"/>
      <c r="P179" s="199"/>
      <c r="Q179" s="199"/>
      <c r="R179" s="199"/>
      <c r="S179" s="200"/>
      <c r="T179" s="199"/>
      <c r="U179" s="199"/>
      <c r="V179" s="199"/>
      <c r="W179" s="200"/>
      <c r="X179" s="199"/>
      <c r="Y179" s="199"/>
      <c r="Z179" s="199"/>
      <c r="AA179" s="200"/>
      <c r="AB179" s="199"/>
      <c r="AC179" s="199"/>
      <c r="AD179" s="199"/>
      <c r="AE179" s="200"/>
      <c r="AF179" s="199"/>
      <c r="AG179" s="199"/>
      <c r="AH179" s="199"/>
      <c r="AI179" s="200"/>
      <c r="AJ179" s="199"/>
      <c r="AK179" s="199"/>
      <c r="AL179" s="199"/>
      <c r="AM179" s="200"/>
      <c r="AN179" s="199"/>
      <c r="AO179" s="199"/>
      <c r="AP179" s="199"/>
      <c r="AQ179" s="200"/>
      <c r="AR179" s="199"/>
      <c r="AS179" s="199"/>
      <c r="AT179" s="202"/>
      <c r="AU179" s="198"/>
      <c r="AV179" s="198"/>
      <c r="AW179" s="198"/>
      <c r="AX179" s="198"/>
      <c r="AY179" s="198"/>
      <c r="AZ179" s="198"/>
      <c r="BA179" s="198"/>
      <c r="BB179" s="198"/>
      <c r="BC179" s="198"/>
      <c r="BD179" s="198"/>
      <c r="BE179" s="198"/>
      <c r="BF179" s="198"/>
    </row>
    <row r="180" spans="1:58" s="130" customFormat="1">
      <c r="A180" s="171"/>
      <c r="B180" s="172"/>
      <c r="C180" s="127"/>
      <c r="D180" s="171"/>
      <c r="G180" s="173"/>
      <c r="H180" s="173"/>
      <c r="I180" s="196"/>
      <c r="J180" s="173"/>
      <c r="K180" s="197"/>
      <c r="L180" s="175"/>
      <c r="M180" s="198"/>
      <c r="N180" s="199"/>
      <c r="O180" s="200"/>
      <c r="P180" s="199"/>
      <c r="Q180" s="199"/>
      <c r="R180" s="199"/>
      <c r="S180" s="200"/>
      <c r="T180" s="199"/>
      <c r="U180" s="199"/>
      <c r="V180" s="199"/>
      <c r="W180" s="200"/>
      <c r="X180" s="199"/>
      <c r="Y180" s="199"/>
      <c r="Z180" s="199"/>
      <c r="AA180" s="200"/>
      <c r="AB180" s="199"/>
      <c r="AC180" s="199"/>
      <c r="AD180" s="199"/>
      <c r="AE180" s="200"/>
      <c r="AF180" s="199"/>
      <c r="AG180" s="199"/>
      <c r="AH180" s="199"/>
      <c r="AI180" s="200"/>
      <c r="AJ180" s="199"/>
      <c r="AK180" s="199"/>
      <c r="AL180" s="199"/>
      <c r="AM180" s="200"/>
      <c r="AN180" s="199"/>
      <c r="AO180" s="199"/>
      <c r="AP180" s="199"/>
      <c r="AQ180" s="200"/>
      <c r="AR180" s="199"/>
      <c r="AS180" s="199"/>
      <c r="AT180" s="202"/>
      <c r="AU180" s="198"/>
      <c r="AV180" s="198"/>
      <c r="AW180" s="198"/>
      <c r="AX180" s="198"/>
      <c r="AY180" s="198"/>
      <c r="AZ180" s="198"/>
      <c r="BA180" s="198"/>
      <c r="BB180" s="198"/>
      <c r="BC180" s="198"/>
      <c r="BD180" s="198"/>
      <c r="BE180" s="198"/>
      <c r="BF180" s="198"/>
    </row>
    <row r="181" spans="1:58" s="130" customFormat="1">
      <c r="A181" s="171"/>
      <c r="B181" s="172"/>
      <c r="C181" s="127"/>
      <c r="D181" s="171"/>
      <c r="G181" s="173"/>
      <c r="H181" s="173"/>
      <c r="I181" s="196"/>
      <c r="J181" s="173"/>
      <c r="K181" s="197"/>
      <c r="L181" s="175"/>
      <c r="M181" s="198"/>
      <c r="N181" s="199"/>
      <c r="O181" s="200"/>
      <c r="P181" s="199"/>
      <c r="Q181" s="199"/>
      <c r="R181" s="199"/>
      <c r="S181" s="200"/>
      <c r="T181" s="199"/>
      <c r="U181" s="199"/>
      <c r="V181" s="199"/>
      <c r="W181" s="200"/>
      <c r="X181" s="199"/>
      <c r="Y181" s="199"/>
      <c r="Z181" s="199"/>
      <c r="AA181" s="200"/>
      <c r="AB181" s="199"/>
      <c r="AC181" s="199"/>
      <c r="AD181" s="199"/>
      <c r="AE181" s="200"/>
      <c r="AF181" s="199"/>
      <c r="AG181" s="199"/>
      <c r="AH181" s="199"/>
      <c r="AI181" s="200"/>
      <c r="AJ181" s="199"/>
      <c r="AK181" s="199"/>
      <c r="AL181" s="199"/>
      <c r="AM181" s="200"/>
      <c r="AN181" s="199"/>
      <c r="AO181" s="199"/>
      <c r="AP181" s="199"/>
      <c r="AQ181" s="200"/>
      <c r="AR181" s="199"/>
      <c r="AS181" s="199"/>
      <c r="AT181" s="202"/>
      <c r="AU181" s="198"/>
      <c r="AV181" s="198"/>
      <c r="AW181" s="198"/>
      <c r="AX181" s="198"/>
      <c r="AY181" s="198"/>
      <c r="AZ181" s="198"/>
      <c r="BA181" s="198"/>
      <c r="BB181" s="198"/>
      <c r="BC181" s="198"/>
      <c r="BD181" s="198"/>
      <c r="BE181" s="198"/>
      <c r="BF181" s="198"/>
    </row>
    <row r="182" spans="1:58" s="130" customFormat="1">
      <c r="A182" s="171"/>
      <c r="B182" s="172"/>
      <c r="C182" s="127"/>
      <c r="D182" s="171"/>
      <c r="G182" s="173"/>
      <c r="H182" s="173"/>
      <c r="I182" s="196"/>
      <c r="J182" s="173"/>
      <c r="K182" s="197"/>
      <c r="L182" s="175"/>
      <c r="M182" s="198"/>
      <c r="N182" s="199"/>
      <c r="O182" s="200"/>
      <c r="P182" s="199"/>
      <c r="Q182" s="199"/>
      <c r="R182" s="199"/>
      <c r="S182" s="200"/>
      <c r="T182" s="199"/>
      <c r="U182" s="199"/>
      <c r="V182" s="199"/>
      <c r="W182" s="200"/>
      <c r="X182" s="199"/>
      <c r="Y182" s="199"/>
      <c r="Z182" s="199"/>
      <c r="AA182" s="200"/>
      <c r="AB182" s="199"/>
      <c r="AC182" s="199"/>
      <c r="AD182" s="199"/>
      <c r="AE182" s="200"/>
      <c r="AF182" s="199"/>
      <c r="AG182" s="199"/>
      <c r="AH182" s="199"/>
      <c r="AI182" s="200"/>
      <c r="AJ182" s="199"/>
      <c r="AK182" s="199"/>
      <c r="AL182" s="199"/>
      <c r="AM182" s="200"/>
      <c r="AN182" s="199"/>
      <c r="AO182" s="199"/>
      <c r="AP182" s="199"/>
      <c r="AQ182" s="200"/>
      <c r="AR182" s="199"/>
      <c r="AS182" s="199"/>
      <c r="AT182" s="202"/>
      <c r="AU182" s="198"/>
      <c r="AV182" s="198"/>
      <c r="AW182" s="198"/>
      <c r="AX182" s="198"/>
      <c r="AY182" s="198"/>
      <c r="AZ182" s="198"/>
      <c r="BA182" s="198"/>
      <c r="BB182" s="198"/>
      <c r="BC182" s="198"/>
      <c r="BD182" s="198"/>
      <c r="BE182" s="198"/>
      <c r="BF182" s="198"/>
    </row>
    <row r="183" spans="1:58" s="130" customFormat="1">
      <c r="A183" s="171"/>
      <c r="B183" s="172"/>
      <c r="C183" s="127"/>
      <c r="D183" s="171"/>
      <c r="G183" s="173"/>
      <c r="H183" s="173"/>
      <c r="I183" s="196"/>
      <c r="J183" s="173"/>
      <c r="K183" s="197"/>
      <c r="L183" s="175"/>
      <c r="M183" s="198"/>
      <c r="N183" s="199"/>
      <c r="O183" s="200"/>
      <c r="P183" s="199"/>
      <c r="Q183" s="199"/>
      <c r="R183" s="199"/>
      <c r="S183" s="200"/>
      <c r="T183" s="199"/>
      <c r="U183" s="199"/>
      <c r="V183" s="199"/>
      <c r="W183" s="200"/>
      <c r="X183" s="199"/>
      <c r="Y183" s="199"/>
      <c r="Z183" s="199"/>
      <c r="AA183" s="200"/>
      <c r="AB183" s="199"/>
      <c r="AC183" s="199"/>
      <c r="AD183" s="199"/>
      <c r="AE183" s="200"/>
      <c r="AF183" s="199"/>
      <c r="AG183" s="199"/>
      <c r="AH183" s="199"/>
      <c r="AI183" s="200"/>
      <c r="AJ183" s="199"/>
      <c r="AK183" s="199"/>
      <c r="AL183" s="199"/>
      <c r="AM183" s="200"/>
      <c r="AN183" s="199"/>
      <c r="AO183" s="199"/>
      <c r="AP183" s="199"/>
      <c r="AQ183" s="200"/>
      <c r="AR183" s="199"/>
      <c r="AS183" s="199"/>
      <c r="AT183" s="202"/>
      <c r="AU183" s="198"/>
      <c r="AV183" s="198"/>
      <c r="AW183" s="198"/>
      <c r="AX183" s="198"/>
      <c r="AY183" s="198"/>
      <c r="AZ183" s="198"/>
      <c r="BA183" s="198"/>
      <c r="BB183" s="198"/>
      <c r="BC183" s="198"/>
      <c r="BD183" s="198"/>
      <c r="BE183" s="198"/>
      <c r="BF183" s="198"/>
    </row>
    <row r="184" spans="1:58" s="130" customFormat="1">
      <c r="A184" s="171"/>
      <c r="B184" s="172"/>
      <c r="C184" s="127"/>
      <c r="D184" s="171"/>
      <c r="G184" s="173"/>
      <c r="H184" s="173"/>
      <c r="I184" s="196"/>
      <c r="J184" s="173"/>
      <c r="K184" s="197"/>
      <c r="L184" s="175"/>
      <c r="M184" s="198"/>
      <c r="N184" s="199"/>
      <c r="O184" s="200"/>
      <c r="P184" s="199"/>
      <c r="Q184" s="199"/>
      <c r="R184" s="199"/>
      <c r="S184" s="200"/>
      <c r="T184" s="199"/>
      <c r="U184" s="199"/>
      <c r="V184" s="199"/>
      <c r="W184" s="200"/>
      <c r="X184" s="199"/>
      <c r="Y184" s="199"/>
      <c r="Z184" s="199"/>
      <c r="AA184" s="200"/>
      <c r="AB184" s="199"/>
      <c r="AC184" s="199"/>
      <c r="AD184" s="199"/>
      <c r="AE184" s="200"/>
      <c r="AF184" s="199"/>
      <c r="AG184" s="199"/>
      <c r="AH184" s="199"/>
      <c r="AI184" s="200"/>
      <c r="AJ184" s="199"/>
      <c r="AK184" s="199"/>
      <c r="AL184" s="199"/>
      <c r="AM184" s="200"/>
      <c r="AN184" s="199"/>
      <c r="AO184" s="199"/>
      <c r="AP184" s="199"/>
      <c r="AQ184" s="200"/>
      <c r="AR184" s="199"/>
      <c r="AS184" s="199"/>
      <c r="AT184" s="202"/>
      <c r="AU184" s="198"/>
      <c r="AV184" s="198"/>
      <c r="AW184" s="198"/>
      <c r="AX184" s="198"/>
      <c r="AY184" s="198"/>
      <c r="AZ184" s="198"/>
      <c r="BA184" s="198"/>
      <c r="BB184" s="198"/>
      <c r="BC184" s="198"/>
      <c r="BD184" s="198"/>
      <c r="BE184" s="198"/>
      <c r="BF184" s="198"/>
    </row>
    <row r="185" spans="1:58" s="130" customFormat="1">
      <c r="A185" s="171"/>
      <c r="B185" s="172"/>
      <c r="C185" s="127"/>
      <c r="D185" s="171"/>
      <c r="G185" s="173"/>
      <c r="H185" s="173"/>
      <c r="I185" s="196"/>
      <c r="J185" s="173"/>
      <c r="K185" s="197"/>
      <c r="L185" s="175"/>
      <c r="M185" s="198"/>
      <c r="N185" s="199"/>
      <c r="O185" s="200"/>
      <c r="P185" s="199"/>
      <c r="Q185" s="199"/>
      <c r="R185" s="199"/>
      <c r="S185" s="200"/>
      <c r="T185" s="199"/>
      <c r="U185" s="199"/>
      <c r="V185" s="199"/>
      <c r="W185" s="200"/>
      <c r="X185" s="199"/>
      <c r="Y185" s="199"/>
      <c r="Z185" s="199"/>
      <c r="AA185" s="200"/>
      <c r="AB185" s="199"/>
      <c r="AC185" s="199"/>
      <c r="AD185" s="199"/>
      <c r="AE185" s="200"/>
      <c r="AF185" s="199"/>
      <c r="AG185" s="199"/>
      <c r="AH185" s="199"/>
      <c r="AI185" s="200"/>
      <c r="AJ185" s="199"/>
      <c r="AK185" s="199"/>
      <c r="AL185" s="199"/>
      <c r="AM185" s="200"/>
      <c r="AN185" s="199"/>
      <c r="AO185" s="199"/>
      <c r="AP185" s="199"/>
      <c r="AQ185" s="200"/>
      <c r="AR185" s="199"/>
      <c r="AS185" s="199"/>
      <c r="AT185" s="202"/>
      <c r="AU185" s="198"/>
      <c r="AV185" s="198"/>
      <c r="AW185" s="198"/>
      <c r="AX185" s="198"/>
      <c r="AY185" s="198"/>
      <c r="AZ185" s="198"/>
      <c r="BA185" s="198"/>
      <c r="BB185" s="198"/>
      <c r="BC185" s="198"/>
      <c r="BD185" s="198"/>
      <c r="BE185" s="198"/>
      <c r="BF185" s="198"/>
    </row>
    <row r="186" spans="1:58" s="130" customFormat="1">
      <c r="A186" s="171"/>
      <c r="B186" s="172"/>
      <c r="C186" s="127"/>
      <c r="D186" s="171"/>
      <c r="G186" s="173"/>
      <c r="H186" s="173"/>
      <c r="I186" s="196"/>
      <c r="J186" s="173"/>
      <c r="K186" s="197"/>
      <c r="L186" s="175"/>
      <c r="M186" s="198"/>
      <c r="N186" s="199"/>
      <c r="O186" s="200"/>
      <c r="P186" s="199"/>
      <c r="Q186" s="199"/>
      <c r="R186" s="199"/>
      <c r="S186" s="200"/>
      <c r="T186" s="199"/>
      <c r="U186" s="199"/>
      <c r="V186" s="199"/>
      <c r="W186" s="200"/>
      <c r="X186" s="199"/>
      <c r="Y186" s="199"/>
      <c r="Z186" s="199"/>
      <c r="AA186" s="200"/>
      <c r="AB186" s="199"/>
      <c r="AC186" s="199"/>
      <c r="AD186" s="199"/>
      <c r="AE186" s="200"/>
      <c r="AF186" s="199"/>
      <c r="AG186" s="199"/>
      <c r="AH186" s="199"/>
      <c r="AI186" s="200"/>
      <c r="AJ186" s="199"/>
      <c r="AK186" s="199"/>
      <c r="AL186" s="199"/>
      <c r="AM186" s="200"/>
      <c r="AN186" s="199"/>
      <c r="AO186" s="199"/>
      <c r="AP186" s="199"/>
      <c r="AQ186" s="200"/>
      <c r="AR186" s="199"/>
      <c r="AS186" s="199"/>
      <c r="AT186" s="202"/>
      <c r="AU186" s="198"/>
      <c r="AV186" s="198"/>
      <c r="AW186" s="198"/>
      <c r="AX186" s="198"/>
      <c r="AY186" s="198"/>
      <c r="AZ186" s="198"/>
      <c r="BA186" s="198"/>
      <c r="BB186" s="198"/>
      <c r="BC186" s="198"/>
      <c r="BD186" s="198"/>
      <c r="BE186" s="198"/>
      <c r="BF186" s="198"/>
    </row>
    <row r="187" spans="1:58" s="130" customFormat="1">
      <c r="A187" s="171"/>
      <c r="B187" s="172"/>
      <c r="C187" s="127"/>
      <c r="D187" s="171"/>
      <c r="G187" s="173"/>
      <c r="H187" s="173"/>
      <c r="I187" s="196"/>
      <c r="J187" s="173"/>
      <c r="K187" s="197"/>
      <c r="L187" s="175"/>
      <c r="M187" s="198"/>
      <c r="N187" s="199"/>
      <c r="O187" s="200"/>
      <c r="P187" s="199"/>
      <c r="Q187" s="199"/>
      <c r="R187" s="199"/>
      <c r="S187" s="200"/>
      <c r="T187" s="199"/>
      <c r="U187" s="199"/>
      <c r="V187" s="199"/>
      <c r="W187" s="200"/>
      <c r="X187" s="199"/>
      <c r="Y187" s="199"/>
      <c r="Z187" s="199"/>
      <c r="AA187" s="200"/>
      <c r="AB187" s="199"/>
      <c r="AC187" s="199"/>
      <c r="AD187" s="199"/>
      <c r="AE187" s="200"/>
      <c r="AF187" s="199"/>
      <c r="AG187" s="199"/>
      <c r="AH187" s="199"/>
      <c r="AI187" s="200"/>
      <c r="AJ187" s="199"/>
      <c r="AK187" s="199"/>
      <c r="AL187" s="199"/>
      <c r="AM187" s="200"/>
      <c r="AN187" s="199"/>
      <c r="AO187" s="199"/>
      <c r="AP187" s="199"/>
      <c r="AQ187" s="200"/>
      <c r="AR187" s="199"/>
      <c r="AS187" s="199"/>
      <c r="AT187" s="202"/>
      <c r="AU187" s="198"/>
      <c r="AV187" s="198"/>
      <c r="AW187" s="198"/>
      <c r="AX187" s="198"/>
      <c r="AY187" s="198"/>
      <c r="AZ187" s="198"/>
      <c r="BA187" s="198"/>
      <c r="BB187" s="198"/>
      <c r="BC187" s="198"/>
      <c r="BD187" s="198"/>
      <c r="BE187" s="198"/>
      <c r="BF187" s="198"/>
    </row>
    <row r="188" spans="1:58" s="130" customFormat="1">
      <c r="A188" s="171"/>
      <c r="B188" s="172"/>
      <c r="C188" s="127"/>
      <c r="D188" s="171"/>
      <c r="G188" s="173"/>
      <c r="H188" s="173"/>
      <c r="I188" s="196"/>
      <c r="J188" s="173"/>
      <c r="K188" s="197"/>
      <c r="L188" s="175"/>
      <c r="M188" s="198"/>
      <c r="N188" s="199"/>
      <c r="O188" s="200"/>
      <c r="P188" s="199"/>
      <c r="Q188" s="199"/>
      <c r="R188" s="199"/>
      <c r="S188" s="200"/>
      <c r="T188" s="199"/>
      <c r="U188" s="199"/>
      <c r="V188" s="199"/>
      <c r="W188" s="200"/>
      <c r="X188" s="199"/>
      <c r="Y188" s="199"/>
      <c r="Z188" s="199"/>
      <c r="AA188" s="200"/>
      <c r="AB188" s="199"/>
      <c r="AC188" s="199"/>
      <c r="AD188" s="199"/>
      <c r="AE188" s="200"/>
      <c r="AF188" s="199"/>
      <c r="AG188" s="199"/>
      <c r="AH188" s="199"/>
      <c r="AI188" s="200"/>
      <c r="AJ188" s="199"/>
      <c r="AK188" s="199"/>
      <c r="AL188" s="199"/>
      <c r="AM188" s="200"/>
      <c r="AN188" s="199"/>
      <c r="AO188" s="199"/>
      <c r="AP188" s="199"/>
      <c r="AQ188" s="200"/>
      <c r="AR188" s="199"/>
      <c r="AS188" s="199"/>
      <c r="AT188" s="202"/>
      <c r="AU188" s="198"/>
      <c r="AV188" s="198"/>
      <c r="AW188" s="198"/>
      <c r="AX188" s="198"/>
      <c r="AY188" s="198"/>
      <c r="AZ188" s="198"/>
      <c r="BA188" s="198"/>
      <c r="BB188" s="198"/>
      <c r="BC188" s="198"/>
      <c r="BD188" s="198"/>
      <c r="BE188" s="198"/>
      <c r="BF188" s="198"/>
    </row>
    <row r="189" spans="1:58" s="130" customFormat="1">
      <c r="A189" s="171"/>
      <c r="B189" s="172"/>
      <c r="C189" s="127"/>
      <c r="D189" s="171"/>
      <c r="G189" s="173"/>
      <c r="H189" s="173"/>
      <c r="I189" s="196"/>
      <c r="J189" s="173"/>
      <c r="K189" s="197"/>
      <c r="L189" s="175"/>
      <c r="M189" s="198"/>
      <c r="N189" s="199"/>
      <c r="O189" s="200"/>
      <c r="P189" s="199"/>
      <c r="Q189" s="199"/>
      <c r="R189" s="199"/>
      <c r="S189" s="200"/>
      <c r="T189" s="199"/>
      <c r="U189" s="199"/>
      <c r="V189" s="199"/>
      <c r="W189" s="200"/>
      <c r="X189" s="199"/>
      <c r="Y189" s="199"/>
      <c r="Z189" s="199"/>
      <c r="AA189" s="200"/>
      <c r="AB189" s="199"/>
      <c r="AC189" s="199"/>
      <c r="AD189" s="199"/>
      <c r="AE189" s="200"/>
      <c r="AF189" s="199"/>
      <c r="AG189" s="199"/>
      <c r="AH189" s="199"/>
      <c r="AI189" s="200"/>
      <c r="AJ189" s="199"/>
      <c r="AK189" s="199"/>
      <c r="AL189" s="199"/>
      <c r="AM189" s="200"/>
      <c r="AN189" s="199"/>
      <c r="AO189" s="199"/>
      <c r="AP189" s="199"/>
      <c r="AQ189" s="200"/>
      <c r="AR189" s="199"/>
      <c r="AS189" s="199"/>
      <c r="AT189" s="202"/>
      <c r="AU189" s="198"/>
      <c r="AV189" s="198"/>
      <c r="AW189" s="198"/>
      <c r="AX189" s="198"/>
      <c r="AY189" s="198"/>
      <c r="AZ189" s="198"/>
      <c r="BA189" s="198"/>
      <c r="BB189" s="198"/>
      <c r="BC189" s="198"/>
      <c r="BD189" s="198"/>
      <c r="BE189" s="198"/>
      <c r="BF189" s="198"/>
    </row>
    <row r="190" spans="1:58" s="130" customFormat="1">
      <c r="A190" s="171"/>
      <c r="B190" s="172"/>
      <c r="C190" s="127"/>
      <c r="D190" s="171"/>
      <c r="G190" s="173"/>
      <c r="H190" s="173"/>
      <c r="I190" s="196"/>
      <c r="J190" s="173"/>
      <c r="K190" s="197"/>
      <c r="L190" s="175"/>
      <c r="M190" s="198"/>
      <c r="N190" s="199"/>
      <c r="O190" s="200"/>
      <c r="P190" s="199"/>
      <c r="Q190" s="199"/>
      <c r="R190" s="199"/>
      <c r="S190" s="200"/>
      <c r="T190" s="199"/>
      <c r="U190" s="199"/>
      <c r="V190" s="199"/>
      <c r="W190" s="200"/>
      <c r="X190" s="199"/>
      <c r="Y190" s="199"/>
      <c r="Z190" s="199"/>
      <c r="AA190" s="200"/>
      <c r="AB190" s="199"/>
      <c r="AC190" s="199"/>
      <c r="AD190" s="199"/>
      <c r="AE190" s="200"/>
      <c r="AF190" s="199"/>
      <c r="AG190" s="199"/>
      <c r="AH190" s="199"/>
      <c r="AI190" s="200"/>
      <c r="AJ190" s="199"/>
      <c r="AK190" s="199"/>
      <c r="AL190" s="199"/>
      <c r="AM190" s="200"/>
      <c r="AN190" s="199"/>
      <c r="AO190" s="199"/>
      <c r="AP190" s="199"/>
      <c r="AQ190" s="200"/>
      <c r="AR190" s="199"/>
      <c r="AS190" s="199"/>
      <c r="AT190" s="202"/>
      <c r="AU190" s="198"/>
      <c r="AV190" s="198"/>
      <c r="AW190" s="198"/>
      <c r="AX190" s="198"/>
      <c r="AY190" s="198"/>
      <c r="AZ190" s="198"/>
      <c r="BA190" s="198"/>
      <c r="BB190" s="198"/>
      <c r="BC190" s="198"/>
      <c r="BD190" s="198"/>
      <c r="BE190" s="198"/>
      <c r="BF190" s="198"/>
    </row>
    <row r="191" spans="1:58" s="130" customFormat="1">
      <c r="A191" s="171"/>
      <c r="B191" s="172"/>
      <c r="C191" s="127"/>
      <c r="D191" s="171"/>
      <c r="G191" s="173"/>
      <c r="H191" s="173"/>
      <c r="I191" s="196"/>
      <c r="J191" s="173"/>
      <c r="K191" s="197"/>
      <c r="L191" s="175"/>
      <c r="M191" s="198"/>
      <c r="N191" s="199"/>
      <c r="O191" s="200"/>
      <c r="P191" s="199"/>
      <c r="Q191" s="199"/>
      <c r="R191" s="199"/>
      <c r="S191" s="200"/>
      <c r="T191" s="199"/>
      <c r="U191" s="199"/>
      <c r="V191" s="199"/>
      <c r="W191" s="200"/>
      <c r="X191" s="199"/>
      <c r="Y191" s="199"/>
      <c r="Z191" s="199"/>
      <c r="AA191" s="200"/>
      <c r="AB191" s="199"/>
      <c r="AC191" s="199"/>
      <c r="AD191" s="199"/>
      <c r="AE191" s="200"/>
      <c r="AF191" s="199"/>
      <c r="AG191" s="199"/>
      <c r="AH191" s="199"/>
      <c r="AI191" s="200"/>
      <c r="AJ191" s="199"/>
      <c r="AK191" s="199"/>
      <c r="AL191" s="199"/>
      <c r="AM191" s="200"/>
      <c r="AN191" s="199"/>
      <c r="AO191" s="199"/>
      <c r="AP191" s="199"/>
      <c r="AQ191" s="200"/>
      <c r="AR191" s="199"/>
      <c r="AS191" s="199"/>
      <c r="AT191" s="202"/>
      <c r="AU191" s="198"/>
      <c r="AV191" s="198"/>
      <c r="AW191" s="198"/>
      <c r="AX191" s="198"/>
      <c r="AY191" s="198"/>
      <c r="AZ191" s="198"/>
      <c r="BA191" s="198"/>
      <c r="BB191" s="198"/>
      <c r="BC191" s="198"/>
      <c r="BD191" s="198"/>
      <c r="BE191" s="198"/>
      <c r="BF191" s="198"/>
    </row>
    <row r="192" spans="1:58" s="130" customFormat="1">
      <c r="A192" s="171"/>
      <c r="B192" s="172"/>
      <c r="C192" s="127"/>
      <c r="D192" s="171"/>
      <c r="G192" s="173"/>
      <c r="H192" s="173"/>
      <c r="I192" s="196"/>
      <c r="J192" s="173"/>
      <c r="K192" s="197"/>
      <c r="L192" s="175"/>
      <c r="M192" s="198"/>
      <c r="N192" s="199"/>
      <c r="O192" s="200"/>
      <c r="P192" s="199"/>
      <c r="Q192" s="199"/>
      <c r="R192" s="199"/>
      <c r="S192" s="200"/>
      <c r="T192" s="199"/>
      <c r="U192" s="199"/>
      <c r="V192" s="199"/>
      <c r="W192" s="200"/>
      <c r="X192" s="199"/>
      <c r="Y192" s="199"/>
      <c r="Z192" s="199"/>
      <c r="AA192" s="200"/>
      <c r="AB192" s="199"/>
      <c r="AC192" s="199"/>
      <c r="AD192" s="199"/>
      <c r="AE192" s="200"/>
      <c r="AF192" s="199"/>
      <c r="AG192" s="199"/>
      <c r="AH192" s="199"/>
      <c r="AI192" s="200"/>
      <c r="AJ192" s="199"/>
      <c r="AK192" s="199"/>
      <c r="AL192" s="199"/>
      <c r="AM192" s="200"/>
      <c r="AN192" s="199"/>
      <c r="AO192" s="199"/>
      <c r="AP192" s="199"/>
      <c r="AQ192" s="200"/>
      <c r="AR192" s="199"/>
      <c r="AS192" s="199"/>
      <c r="AT192" s="202"/>
      <c r="AU192" s="198"/>
      <c r="AV192" s="198"/>
      <c r="AW192" s="198"/>
      <c r="AX192" s="198"/>
      <c r="AY192" s="198"/>
      <c r="AZ192" s="198"/>
      <c r="BA192" s="198"/>
      <c r="BB192" s="198"/>
      <c r="BC192" s="198"/>
      <c r="BD192" s="198"/>
      <c r="BE192" s="198"/>
      <c r="BF192" s="198"/>
    </row>
    <row r="193" spans="1:58" s="130" customFormat="1">
      <c r="A193" s="171"/>
      <c r="B193" s="172"/>
      <c r="C193" s="127"/>
      <c r="D193" s="171"/>
      <c r="G193" s="173"/>
      <c r="H193" s="173"/>
      <c r="I193" s="196"/>
      <c r="J193" s="173"/>
      <c r="K193" s="197"/>
      <c r="L193" s="175"/>
      <c r="M193" s="198"/>
      <c r="N193" s="199"/>
      <c r="O193" s="200"/>
      <c r="P193" s="199"/>
      <c r="Q193" s="199"/>
      <c r="R193" s="199"/>
      <c r="S193" s="200"/>
      <c r="T193" s="199"/>
      <c r="U193" s="199"/>
      <c r="V193" s="199"/>
      <c r="W193" s="200"/>
      <c r="X193" s="199"/>
      <c r="Y193" s="199"/>
      <c r="Z193" s="199"/>
      <c r="AA193" s="200"/>
      <c r="AB193" s="199"/>
      <c r="AC193" s="199"/>
      <c r="AD193" s="199"/>
      <c r="AE193" s="200"/>
      <c r="AF193" s="199"/>
      <c r="AG193" s="199"/>
      <c r="AH193" s="199"/>
      <c r="AI193" s="200"/>
      <c r="AJ193" s="199"/>
      <c r="AK193" s="199"/>
      <c r="AL193" s="199"/>
      <c r="AM193" s="200"/>
      <c r="AN193" s="199"/>
      <c r="AO193" s="199"/>
      <c r="AP193" s="199"/>
      <c r="AQ193" s="200"/>
      <c r="AR193" s="199"/>
      <c r="AS193" s="199"/>
      <c r="AT193" s="202"/>
      <c r="AU193" s="198"/>
      <c r="AV193" s="198"/>
      <c r="AW193" s="198"/>
      <c r="AX193" s="198"/>
      <c r="AY193" s="198"/>
      <c r="AZ193" s="198"/>
      <c r="BA193" s="198"/>
      <c r="BB193" s="198"/>
      <c r="BC193" s="198"/>
      <c r="BD193" s="198"/>
      <c r="BE193" s="198"/>
      <c r="BF193" s="198"/>
    </row>
    <row r="194" spans="1:58" s="130" customFormat="1">
      <c r="A194" s="171"/>
      <c r="B194" s="172"/>
      <c r="C194" s="127"/>
      <c r="D194" s="171"/>
      <c r="G194" s="173"/>
      <c r="H194" s="173"/>
      <c r="I194" s="196"/>
      <c r="J194" s="173"/>
      <c r="K194" s="197"/>
      <c r="L194" s="175"/>
      <c r="M194" s="198"/>
      <c r="N194" s="199"/>
      <c r="O194" s="200"/>
      <c r="P194" s="199"/>
      <c r="Q194" s="199"/>
      <c r="R194" s="199"/>
      <c r="S194" s="200"/>
      <c r="T194" s="199"/>
      <c r="U194" s="199"/>
      <c r="V194" s="199"/>
      <c r="W194" s="200"/>
      <c r="X194" s="199"/>
      <c r="Y194" s="199"/>
      <c r="Z194" s="199"/>
      <c r="AA194" s="200"/>
      <c r="AB194" s="199"/>
      <c r="AC194" s="199"/>
      <c r="AD194" s="199"/>
      <c r="AE194" s="200"/>
      <c r="AF194" s="199"/>
      <c r="AG194" s="199"/>
      <c r="AH194" s="199"/>
      <c r="AI194" s="200"/>
      <c r="AJ194" s="199"/>
      <c r="AK194" s="199"/>
      <c r="AL194" s="199"/>
      <c r="AM194" s="200"/>
      <c r="AN194" s="199"/>
      <c r="AO194" s="199"/>
      <c r="AP194" s="199"/>
      <c r="AQ194" s="200"/>
      <c r="AR194" s="199"/>
      <c r="AS194" s="199"/>
      <c r="AT194" s="202"/>
      <c r="AU194" s="198"/>
      <c r="AV194" s="198"/>
      <c r="AW194" s="198"/>
      <c r="AX194" s="198"/>
      <c r="AY194" s="198"/>
      <c r="AZ194" s="198"/>
      <c r="BA194" s="198"/>
      <c r="BB194" s="198"/>
      <c r="BC194" s="198"/>
      <c r="BD194" s="198"/>
      <c r="BE194" s="198"/>
      <c r="BF194" s="198"/>
    </row>
    <row r="195" spans="1:58" s="130" customFormat="1">
      <c r="A195" s="171"/>
      <c r="B195" s="172"/>
      <c r="C195" s="127"/>
      <c r="D195" s="171"/>
      <c r="G195" s="173"/>
      <c r="H195" s="173"/>
      <c r="I195" s="196"/>
      <c r="J195" s="173"/>
      <c r="K195" s="197"/>
      <c r="L195" s="175"/>
      <c r="M195" s="198"/>
      <c r="N195" s="199"/>
      <c r="O195" s="200"/>
      <c r="P195" s="199"/>
      <c r="Q195" s="199"/>
      <c r="R195" s="199"/>
      <c r="S195" s="200"/>
      <c r="T195" s="199"/>
      <c r="U195" s="199"/>
      <c r="V195" s="199"/>
      <c r="W195" s="200"/>
      <c r="X195" s="199"/>
      <c r="Y195" s="199"/>
      <c r="Z195" s="199"/>
      <c r="AA195" s="200"/>
      <c r="AB195" s="199"/>
      <c r="AC195" s="199"/>
      <c r="AD195" s="199"/>
      <c r="AE195" s="200"/>
      <c r="AF195" s="199"/>
      <c r="AG195" s="199"/>
      <c r="AH195" s="199"/>
      <c r="AI195" s="200"/>
      <c r="AJ195" s="199"/>
      <c r="AK195" s="199"/>
      <c r="AL195" s="199"/>
      <c r="AM195" s="200"/>
      <c r="AN195" s="199"/>
      <c r="AO195" s="199"/>
      <c r="AP195" s="199"/>
      <c r="AQ195" s="200"/>
      <c r="AR195" s="199"/>
      <c r="AS195" s="199"/>
      <c r="AT195" s="202"/>
      <c r="AU195" s="198"/>
      <c r="AV195" s="198"/>
      <c r="AW195" s="198"/>
      <c r="AX195" s="198"/>
      <c r="AY195" s="198"/>
      <c r="AZ195" s="198"/>
      <c r="BA195" s="198"/>
      <c r="BB195" s="198"/>
      <c r="BC195" s="198"/>
      <c r="BD195" s="198"/>
      <c r="BE195" s="198"/>
      <c r="BF195" s="198"/>
    </row>
    <row r="196" spans="1:58" s="130" customFormat="1">
      <c r="A196" s="171"/>
      <c r="B196" s="172"/>
      <c r="C196" s="127"/>
      <c r="D196" s="171"/>
      <c r="G196" s="173"/>
      <c r="H196" s="173"/>
      <c r="I196" s="196"/>
      <c r="J196" s="173"/>
      <c r="K196" s="197"/>
      <c r="L196" s="175"/>
      <c r="M196" s="198"/>
      <c r="N196" s="199"/>
      <c r="O196" s="200"/>
      <c r="P196" s="199"/>
      <c r="Q196" s="199"/>
      <c r="R196" s="199"/>
      <c r="S196" s="200"/>
      <c r="T196" s="199"/>
      <c r="U196" s="199"/>
      <c r="V196" s="199"/>
      <c r="W196" s="200"/>
      <c r="X196" s="199"/>
      <c r="Y196" s="199"/>
      <c r="Z196" s="199"/>
      <c r="AA196" s="200"/>
      <c r="AB196" s="199"/>
      <c r="AC196" s="199"/>
      <c r="AD196" s="199"/>
      <c r="AE196" s="200"/>
      <c r="AF196" s="199"/>
      <c r="AG196" s="199"/>
      <c r="AH196" s="199"/>
      <c r="AI196" s="200"/>
      <c r="AJ196" s="199"/>
      <c r="AK196" s="199"/>
      <c r="AL196" s="199"/>
      <c r="AM196" s="200"/>
      <c r="AN196" s="199"/>
      <c r="AO196" s="199"/>
      <c r="AP196" s="199"/>
      <c r="AQ196" s="200"/>
      <c r="AR196" s="199"/>
      <c r="AS196" s="199"/>
      <c r="AT196" s="202"/>
      <c r="AU196" s="198"/>
      <c r="AV196" s="198"/>
      <c r="AW196" s="198"/>
      <c r="AX196" s="198"/>
      <c r="AY196" s="198"/>
      <c r="AZ196" s="198"/>
      <c r="BA196" s="198"/>
      <c r="BB196" s="198"/>
      <c r="BC196" s="198"/>
      <c r="BD196" s="198"/>
      <c r="BE196" s="198"/>
      <c r="BF196" s="198"/>
    </row>
    <row r="197" spans="1:58" s="130" customFormat="1">
      <c r="A197" s="171"/>
      <c r="B197" s="172"/>
      <c r="C197" s="127"/>
      <c r="D197" s="171"/>
      <c r="G197" s="173"/>
      <c r="H197" s="173"/>
      <c r="I197" s="196"/>
      <c r="J197" s="173"/>
      <c r="K197" s="197"/>
      <c r="L197" s="175"/>
      <c r="M197" s="198"/>
      <c r="N197" s="199"/>
      <c r="O197" s="200"/>
      <c r="P197" s="199"/>
      <c r="Q197" s="199"/>
      <c r="R197" s="199"/>
      <c r="S197" s="200"/>
      <c r="T197" s="199"/>
      <c r="U197" s="199"/>
      <c r="V197" s="199"/>
      <c r="W197" s="200"/>
      <c r="X197" s="199"/>
      <c r="Y197" s="199"/>
      <c r="Z197" s="199"/>
      <c r="AA197" s="200"/>
      <c r="AB197" s="199"/>
      <c r="AC197" s="199"/>
      <c r="AD197" s="199"/>
      <c r="AE197" s="200"/>
      <c r="AF197" s="199"/>
      <c r="AG197" s="199"/>
      <c r="AH197" s="199"/>
      <c r="AI197" s="200"/>
      <c r="AJ197" s="199"/>
      <c r="AK197" s="199"/>
      <c r="AL197" s="199"/>
      <c r="AM197" s="200"/>
      <c r="AN197" s="199"/>
      <c r="AO197" s="199"/>
      <c r="AP197" s="199"/>
      <c r="AQ197" s="200"/>
      <c r="AR197" s="199"/>
      <c r="AS197" s="199"/>
      <c r="AT197" s="202"/>
      <c r="AU197" s="198"/>
      <c r="AV197" s="198"/>
      <c r="AW197" s="198"/>
      <c r="AX197" s="198"/>
      <c r="AY197" s="198"/>
      <c r="AZ197" s="198"/>
      <c r="BA197" s="198"/>
      <c r="BB197" s="198"/>
      <c r="BC197" s="198"/>
      <c r="BD197" s="198"/>
      <c r="BE197" s="198"/>
      <c r="BF197" s="198"/>
    </row>
    <row r="198" spans="1:58" s="130" customFormat="1">
      <c r="A198" s="171"/>
      <c r="B198" s="172"/>
      <c r="C198" s="127"/>
      <c r="D198" s="171"/>
      <c r="G198" s="173"/>
      <c r="H198" s="173"/>
      <c r="I198" s="196"/>
      <c r="J198" s="173"/>
      <c r="K198" s="197"/>
      <c r="L198" s="175"/>
      <c r="M198" s="198"/>
      <c r="N198" s="199"/>
      <c r="O198" s="200"/>
      <c r="P198" s="199"/>
      <c r="Q198" s="199"/>
      <c r="R198" s="199"/>
      <c r="S198" s="200"/>
      <c r="T198" s="199"/>
      <c r="U198" s="199"/>
      <c r="V198" s="199"/>
      <c r="W198" s="200"/>
      <c r="X198" s="199"/>
      <c r="Y198" s="199"/>
      <c r="Z198" s="199"/>
      <c r="AA198" s="200"/>
      <c r="AB198" s="199"/>
      <c r="AC198" s="199"/>
      <c r="AD198" s="199"/>
      <c r="AE198" s="200"/>
      <c r="AF198" s="199"/>
      <c r="AG198" s="199"/>
      <c r="AH198" s="199"/>
      <c r="AI198" s="200"/>
      <c r="AJ198" s="199"/>
      <c r="AK198" s="199"/>
      <c r="AL198" s="199"/>
      <c r="AM198" s="200"/>
      <c r="AN198" s="199"/>
      <c r="AO198" s="199"/>
      <c r="AP198" s="199"/>
      <c r="AQ198" s="200"/>
      <c r="AR198" s="199"/>
      <c r="AS198" s="199"/>
      <c r="AT198" s="202"/>
      <c r="AU198" s="198"/>
      <c r="AV198" s="198"/>
      <c r="AW198" s="198"/>
      <c r="AX198" s="198"/>
      <c r="AY198" s="198"/>
      <c r="AZ198" s="198"/>
      <c r="BA198" s="198"/>
      <c r="BB198" s="198"/>
      <c r="BC198" s="198"/>
      <c r="BD198" s="198"/>
      <c r="BE198" s="198"/>
      <c r="BF198" s="198"/>
    </row>
    <row r="199" spans="1:58" s="130" customFormat="1">
      <c r="A199" s="171"/>
      <c r="B199" s="172"/>
      <c r="C199" s="127"/>
      <c r="D199" s="171"/>
      <c r="G199" s="173"/>
      <c r="H199" s="173"/>
      <c r="I199" s="196"/>
      <c r="J199" s="173"/>
      <c r="K199" s="197"/>
      <c r="L199" s="175"/>
      <c r="M199" s="198"/>
      <c r="N199" s="199"/>
      <c r="O199" s="200"/>
      <c r="P199" s="199"/>
      <c r="Q199" s="199"/>
      <c r="R199" s="199"/>
      <c r="S199" s="200"/>
      <c r="T199" s="199"/>
      <c r="U199" s="199"/>
      <c r="V199" s="199"/>
      <c r="W199" s="200"/>
      <c r="X199" s="199"/>
      <c r="Y199" s="199"/>
      <c r="Z199" s="199"/>
      <c r="AA199" s="200"/>
      <c r="AB199" s="199"/>
      <c r="AC199" s="199"/>
      <c r="AD199" s="199"/>
      <c r="AE199" s="200"/>
      <c r="AF199" s="199"/>
      <c r="AG199" s="199"/>
      <c r="AH199" s="199"/>
      <c r="AI199" s="200"/>
      <c r="AJ199" s="199"/>
      <c r="AK199" s="199"/>
      <c r="AL199" s="199"/>
      <c r="AM199" s="200"/>
      <c r="AN199" s="199"/>
      <c r="AO199" s="199"/>
      <c r="AP199" s="199"/>
      <c r="AQ199" s="200"/>
      <c r="AR199" s="199"/>
      <c r="AS199" s="199"/>
      <c r="AT199" s="202"/>
      <c r="AU199" s="198"/>
      <c r="AV199" s="198"/>
      <c r="AW199" s="198"/>
      <c r="AX199" s="198"/>
      <c r="AY199" s="198"/>
      <c r="AZ199" s="198"/>
      <c r="BA199" s="198"/>
      <c r="BB199" s="198"/>
      <c r="BC199" s="198"/>
      <c r="BD199" s="198"/>
      <c r="BE199" s="198"/>
      <c r="BF199" s="198"/>
    </row>
    <row r="200" spans="1:58" s="130" customFormat="1">
      <c r="A200" s="171"/>
      <c r="B200" s="172"/>
      <c r="C200" s="127"/>
      <c r="D200" s="171"/>
      <c r="G200" s="173"/>
      <c r="H200" s="173"/>
      <c r="I200" s="196"/>
      <c r="J200" s="173"/>
      <c r="K200" s="197"/>
      <c r="L200" s="175"/>
      <c r="M200" s="198"/>
      <c r="N200" s="199"/>
      <c r="O200" s="200"/>
      <c r="P200" s="199"/>
      <c r="Q200" s="199"/>
      <c r="R200" s="199"/>
      <c r="S200" s="200"/>
      <c r="T200" s="199"/>
      <c r="U200" s="199"/>
      <c r="V200" s="199"/>
      <c r="W200" s="200"/>
      <c r="X200" s="199"/>
      <c r="Y200" s="199"/>
      <c r="Z200" s="199"/>
      <c r="AA200" s="200"/>
      <c r="AB200" s="199"/>
      <c r="AC200" s="199"/>
      <c r="AD200" s="199"/>
      <c r="AE200" s="200"/>
      <c r="AF200" s="199"/>
      <c r="AG200" s="199"/>
      <c r="AH200" s="199"/>
      <c r="AI200" s="200"/>
      <c r="AJ200" s="199"/>
      <c r="AK200" s="199"/>
      <c r="AL200" s="199"/>
      <c r="AM200" s="200"/>
      <c r="AN200" s="199"/>
      <c r="AO200" s="199"/>
      <c r="AP200" s="199"/>
      <c r="AQ200" s="200"/>
      <c r="AR200" s="199"/>
      <c r="AS200" s="199"/>
      <c r="AT200" s="202"/>
      <c r="AU200" s="198"/>
      <c r="AV200" s="198"/>
      <c r="AW200" s="198"/>
      <c r="AX200" s="198"/>
      <c r="AY200" s="198"/>
      <c r="AZ200" s="198"/>
      <c r="BA200" s="198"/>
      <c r="BB200" s="198"/>
      <c r="BC200" s="198"/>
      <c r="BD200" s="198"/>
      <c r="BE200" s="198"/>
      <c r="BF200" s="198"/>
    </row>
    <row r="201" spans="1:58" s="130" customFormat="1">
      <c r="A201" s="171"/>
      <c r="B201" s="172"/>
      <c r="C201" s="127"/>
      <c r="D201" s="171"/>
      <c r="G201" s="173"/>
      <c r="H201" s="173"/>
      <c r="I201" s="196"/>
      <c r="J201" s="173"/>
      <c r="K201" s="197"/>
      <c r="L201" s="175"/>
      <c r="M201" s="198"/>
      <c r="N201" s="199"/>
      <c r="O201" s="200"/>
      <c r="P201" s="199"/>
      <c r="Q201" s="199"/>
      <c r="R201" s="199"/>
      <c r="S201" s="200"/>
      <c r="T201" s="199"/>
      <c r="U201" s="199"/>
      <c r="V201" s="199"/>
      <c r="W201" s="200"/>
      <c r="X201" s="199"/>
      <c r="Y201" s="199"/>
      <c r="Z201" s="199"/>
      <c r="AA201" s="200"/>
      <c r="AB201" s="199"/>
      <c r="AC201" s="199"/>
      <c r="AD201" s="199"/>
      <c r="AE201" s="200"/>
      <c r="AF201" s="199"/>
      <c r="AG201" s="199"/>
      <c r="AH201" s="199"/>
      <c r="AI201" s="200"/>
      <c r="AJ201" s="199"/>
      <c r="AK201" s="199"/>
      <c r="AL201" s="199"/>
      <c r="AM201" s="200"/>
      <c r="AN201" s="199"/>
      <c r="AO201" s="199"/>
      <c r="AP201" s="199"/>
      <c r="AQ201" s="200"/>
      <c r="AR201" s="199"/>
      <c r="AS201" s="199"/>
      <c r="AT201" s="202"/>
      <c r="AU201" s="198"/>
      <c r="AV201" s="198"/>
      <c r="AW201" s="198"/>
      <c r="AX201" s="198"/>
      <c r="AY201" s="198"/>
      <c r="AZ201" s="198"/>
      <c r="BA201" s="198"/>
      <c r="BB201" s="198"/>
      <c r="BC201" s="198"/>
      <c r="BD201" s="198"/>
      <c r="BE201" s="198"/>
      <c r="BF201" s="198"/>
    </row>
    <row r="202" spans="1:58" s="130" customFormat="1">
      <c r="A202" s="171"/>
      <c r="B202" s="172"/>
      <c r="C202" s="127"/>
      <c r="D202" s="171"/>
      <c r="G202" s="173"/>
      <c r="H202" s="173"/>
      <c r="I202" s="196"/>
      <c r="J202" s="173"/>
      <c r="K202" s="197"/>
      <c r="L202" s="175"/>
      <c r="M202" s="198"/>
      <c r="N202" s="199"/>
      <c r="O202" s="200"/>
      <c r="P202" s="199"/>
      <c r="Q202" s="199"/>
      <c r="R202" s="199"/>
      <c r="S202" s="200"/>
      <c r="T202" s="199"/>
      <c r="U202" s="199"/>
      <c r="V202" s="199"/>
      <c r="W202" s="200"/>
      <c r="X202" s="199"/>
      <c r="Y202" s="199"/>
      <c r="Z202" s="199"/>
      <c r="AA202" s="200"/>
      <c r="AB202" s="199"/>
      <c r="AC202" s="199"/>
      <c r="AD202" s="199"/>
      <c r="AE202" s="200"/>
      <c r="AF202" s="199"/>
      <c r="AG202" s="199"/>
      <c r="AH202" s="199"/>
      <c r="AI202" s="200"/>
      <c r="AJ202" s="199"/>
      <c r="AK202" s="199"/>
      <c r="AL202" s="199"/>
      <c r="AM202" s="200"/>
      <c r="AN202" s="199"/>
      <c r="AO202" s="199"/>
      <c r="AP202" s="199"/>
      <c r="AQ202" s="200"/>
      <c r="AR202" s="199"/>
      <c r="AS202" s="199"/>
      <c r="AT202" s="202"/>
      <c r="AU202" s="198"/>
      <c r="AV202" s="198"/>
      <c r="AW202" s="198"/>
      <c r="AX202" s="198"/>
      <c r="AY202" s="198"/>
      <c r="AZ202" s="198"/>
      <c r="BA202" s="198"/>
      <c r="BB202" s="198"/>
      <c r="BC202" s="198"/>
      <c r="BD202" s="198"/>
      <c r="BE202" s="198"/>
      <c r="BF202" s="198"/>
    </row>
    <row r="203" spans="1:58" s="130" customFormat="1">
      <c r="A203" s="171"/>
      <c r="B203" s="172"/>
      <c r="C203" s="127"/>
      <c r="D203" s="171"/>
      <c r="G203" s="173"/>
      <c r="H203" s="173"/>
      <c r="I203" s="196"/>
      <c r="J203" s="173"/>
      <c r="K203" s="197"/>
      <c r="L203" s="175"/>
      <c r="M203" s="198"/>
      <c r="N203" s="199"/>
      <c r="O203" s="200"/>
      <c r="P203" s="199"/>
      <c r="Q203" s="199"/>
      <c r="R203" s="199"/>
      <c r="S203" s="200"/>
      <c r="T203" s="199"/>
      <c r="U203" s="199"/>
      <c r="V203" s="199"/>
      <c r="W203" s="200"/>
      <c r="X203" s="199"/>
      <c r="Y203" s="199"/>
      <c r="Z203" s="199"/>
      <c r="AA203" s="200"/>
      <c r="AB203" s="199"/>
      <c r="AC203" s="199"/>
      <c r="AD203" s="199"/>
      <c r="AE203" s="200"/>
      <c r="AF203" s="199"/>
      <c r="AG203" s="199"/>
      <c r="AH203" s="199"/>
      <c r="AI203" s="200"/>
      <c r="AJ203" s="199"/>
      <c r="AK203" s="199"/>
      <c r="AL203" s="199"/>
      <c r="AM203" s="200"/>
      <c r="AN203" s="199"/>
      <c r="AO203" s="199"/>
      <c r="AP203" s="199"/>
      <c r="AQ203" s="200"/>
      <c r="AR203" s="199"/>
      <c r="AS203" s="199"/>
      <c r="AT203" s="202"/>
      <c r="AU203" s="198"/>
      <c r="AV203" s="198"/>
      <c r="AW203" s="198"/>
      <c r="AX203" s="198"/>
      <c r="AY203" s="198"/>
      <c r="AZ203" s="198"/>
      <c r="BA203" s="198"/>
      <c r="BB203" s="198"/>
      <c r="BC203" s="198"/>
      <c r="BD203" s="198"/>
      <c r="BE203" s="198"/>
      <c r="BF203" s="198"/>
    </row>
    <row r="204" spans="1:58" s="130" customFormat="1">
      <c r="A204" s="171"/>
      <c r="B204" s="172"/>
      <c r="C204" s="127"/>
      <c r="D204" s="171"/>
      <c r="G204" s="173"/>
      <c r="H204" s="173"/>
      <c r="I204" s="196"/>
      <c r="J204" s="173"/>
      <c r="K204" s="197"/>
      <c r="L204" s="175"/>
      <c r="M204" s="198"/>
      <c r="N204" s="199"/>
      <c r="O204" s="200"/>
      <c r="P204" s="199"/>
      <c r="Q204" s="199"/>
      <c r="R204" s="199"/>
      <c r="S204" s="200"/>
      <c r="T204" s="199"/>
      <c r="U204" s="199"/>
      <c r="V204" s="199"/>
      <c r="W204" s="200"/>
      <c r="X204" s="199"/>
      <c r="Y204" s="199"/>
      <c r="Z204" s="199"/>
      <c r="AA204" s="200"/>
      <c r="AB204" s="199"/>
      <c r="AC204" s="199"/>
      <c r="AD204" s="199"/>
      <c r="AE204" s="200"/>
      <c r="AF204" s="199"/>
      <c r="AG204" s="199"/>
      <c r="AH204" s="199"/>
      <c r="AI204" s="200"/>
      <c r="AJ204" s="199"/>
      <c r="AK204" s="199"/>
      <c r="AL204" s="199"/>
      <c r="AM204" s="200"/>
      <c r="AN204" s="199"/>
      <c r="AO204" s="199"/>
      <c r="AP204" s="199"/>
      <c r="AQ204" s="200"/>
      <c r="AR204" s="199"/>
      <c r="AS204" s="199"/>
      <c r="AT204" s="202"/>
      <c r="AU204" s="198"/>
      <c r="AV204" s="198"/>
      <c r="AW204" s="198"/>
      <c r="AX204" s="198"/>
      <c r="AY204" s="198"/>
      <c r="AZ204" s="198"/>
      <c r="BA204" s="198"/>
      <c r="BB204" s="198"/>
      <c r="BC204" s="198"/>
      <c r="BD204" s="198"/>
      <c r="BE204" s="198"/>
      <c r="BF204" s="198"/>
    </row>
    <row r="205" spans="1:58" s="130" customFormat="1">
      <c r="A205" s="171"/>
      <c r="B205" s="172"/>
      <c r="C205" s="127"/>
      <c r="D205" s="171"/>
      <c r="G205" s="173"/>
      <c r="H205" s="173"/>
      <c r="I205" s="196"/>
      <c r="J205" s="173"/>
      <c r="K205" s="197"/>
      <c r="L205" s="175"/>
      <c r="M205" s="198"/>
      <c r="N205" s="199"/>
      <c r="O205" s="200"/>
      <c r="P205" s="199"/>
      <c r="Q205" s="199"/>
      <c r="R205" s="199"/>
      <c r="S205" s="200"/>
      <c r="T205" s="199"/>
      <c r="U205" s="199"/>
      <c r="V205" s="199"/>
      <c r="W205" s="200"/>
      <c r="X205" s="199"/>
      <c r="Y205" s="199"/>
      <c r="Z205" s="199"/>
      <c r="AA205" s="200"/>
      <c r="AB205" s="199"/>
      <c r="AC205" s="199"/>
      <c r="AD205" s="199"/>
      <c r="AE205" s="200"/>
      <c r="AF205" s="199"/>
      <c r="AG205" s="199"/>
      <c r="AH205" s="199"/>
      <c r="AI205" s="200"/>
      <c r="AJ205" s="199"/>
      <c r="AK205" s="199"/>
      <c r="AL205" s="199"/>
      <c r="AM205" s="200"/>
      <c r="AN205" s="199"/>
      <c r="AO205" s="199"/>
      <c r="AP205" s="199"/>
      <c r="AQ205" s="200"/>
      <c r="AR205" s="199"/>
      <c r="AS205" s="199"/>
      <c r="AT205" s="202"/>
      <c r="AU205" s="198"/>
      <c r="AV205" s="198"/>
      <c r="AW205" s="198"/>
      <c r="AX205" s="198"/>
      <c r="AY205" s="198"/>
      <c r="AZ205" s="198"/>
      <c r="BA205" s="198"/>
      <c r="BB205" s="198"/>
      <c r="BC205" s="198"/>
      <c r="BD205" s="198"/>
      <c r="BE205" s="198"/>
      <c r="BF205" s="198"/>
    </row>
    <row r="206" spans="1:58" s="130" customFormat="1">
      <c r="A206" s="171"/>
      <c r="B206" s="172"/>
      <c r="C206" s="127"/>
      <c r="D206" s="171"/>
      <c r="G206" s="173"/>
      <c r="H206" s="173"/>
      <c r="I206" s="196"/>
      <c r="J206" s="173"/>
      <c r="K206" s="197"/>
      <c r="L206" s="175"/>
      <c r="M206" s="198"/>
      <c r="N206" s="199"/>
      <c r="O206" s="200"/>
      <c r="P206" s="199"/>
      <c r="Q206" s="199"/>
      <c r="R206" s="199"/>
      <c r="S206" s="200"/>
      <c r="T206" s="199"/>
      <c r="U206" s="199"/>
      <c r="V206" s="199"/>
      <c r="W206" s="200"/>
      <c r="X206" s="199"/>
      <c r="Y206" s="199"/>
      <c r="Z206" s="199"/>
      <c r="AA206" s="200"/>
      <c r="AB206" s="199"/>
      <c r="AC206" s="199"/>
      <c r="AD206" s="199"/>
      <c r="AE206" s="200"/>
      <c r="AF206" s="199"/>
      <c r="AG206" s="199"/>
      <c r="AH206" s="199"/>
      <c r="AI206" s="200"/>
      <c r="AJ206" s="199"/>
      <c r="AK206" s="199"/>
      <c r="AL206" s="199"/>
      <c r="AM206" s="200"/>
      <c r="AN206" s="199"/>
      <c r="AO206" s="199"/>
      <c r="AP206" s="199"/>
      <c r="AQ206" s="200"/>
      <c r="AR206" s="199"/>
      <c r="AS206" s="199"/>
      <c r="AT206" s="202"/>
      <c r="AU206" s="198"/>
      <c r="AV206" s="198"/>
      <c r="AW206" s="198"/>
      <c r="AX206" s="198"/>
      <c r="AY206" s="198"/>
      <c r="AZ206" s="198"/>
      <c r="BA206" s="198"/>
      <c r="BB206" s="198"/>
      <c r="BC206" s="198"/>
      <c r="BD206" s="198"/>
      <c r="BE206" s="198"/>
      <c r="BF206" s="198"/>
    </row>
    <row r="207" spans="1:58" s="130" customFormat="1">
      <c r="A207" s="171"/>
      <c r="B207" s="172"/>
      <c r="C207" s="127"/>
      <c r="D207" s="171"/>
      <c r="G207" s="173"/>
      <c r="H207" s="173"/>
      <c r="I207" s="196"/>
      <c r="J207" s="173"/>
      <c r="K207" s="197"/>
      <c r="L207" s="175"/>
      <c r="M207" s="198"/>
      <c r="N207" s="199"/>
      <c r="O207" s="200"/>
      <c r="P207" s="199"/>
      <c r="Q207" s="199"/>
      <c r="R207" s="199"/>
      <c r="S207" s="200"/>
      <c r="T207" s="199"/>
      <c r="U207" s="199"/>
      <c r="V207" s="199"/>
      <c r="W207" s="200"/>
      <c r="X207" s="199"/>
      <c r="Y207" s="199"/>
      <c r="Z207" s="199"/>
      <c r="AA207" s="200"/>
      <c r="AB207" s="199"/>
      <c r="AC207" s="199"/>
      <c r="AD207" s="199"/>
      <c r="AE207" s="200"/>
      <c r="AF207" s="199"/>
      <c r="AG207" s="199"/>
      <c r="AH207" s="199"/>
      <c r="AI207" s="200"/>
      <c r="AJ207" s="199"/>
      <c r="AK207" s="199"/>
      <c r="AL207" s="199"/>
      <c r="AM207" s="200"/>
      <c r="AN207" s="199"/>
      <c r="AO207" s="199"/>
      <c r="AP207" s="199"/>
      <c r="AQ207" s="200"/>
      <c r="AR207" s="199"/>
      <c r="AS207" s="199"/>
      <c r="AT207" s="202"/>
      <c r="AU207" s="198"/>
      <c r="AV207" s="198"/>
      <c r="AW207" s="198"/>
      <c r="AX207" s="198"/>
      <c r="AY207" s="198"/>
      <c r="AZ207" s="198"/>
      <c r="BA207" s="198"/>
      <c r="BB207" s="198"/>
      <c r="BC207" s="198"/>
      <c r="BD207" s="198"/>
      <c r="BE207" s="198"/>
      <c r="BF207" s="198"/>
    </row>
    <row r="208" spans="1:58" s="130" customFormat="1">
      <c r="A208" s="171"/>
      <c r="B208" s="172"/>
      <c r="C208" s="127"/>
      <c r="D208" s="171"/>
      <c r="G208" s="173"/>
      <c r="H208" s="173"/>
      <c r="I208" s="196"/>
      <c r="J208" s="173"/>
      <c r="K208" s="197"/>
      <c r="L208" s="175"/>
      <c r="M208" s="198"/>
      <c r="N208" s="199"/>
      <c r="O208" s="200"/>
      <c r="P208" s="199"/>
      <c r="Q208" s="199"/>
      <c r="R208" s="199"/>
      <c r="S208" s="200"/>
      <c r="T208" s="199"/>
      <c r="U208" s="199"/>
      <c r="V208" s="199"/>
      <c r="W208" s="200"/>
      <c r="X208" s="199"/>
      <c r="Y208" s="199"/>
      <c r="Z208" s="199"/>
      <c r="AA208" s="200"/>
      <c r="AB208" s="199"/>
      <c r="AC208" s="199"/>
      <c r="AD208" s="199"/>
      <c r="AE208" s="200"/>
      <c r="AF208" s="199"/>
      <c r="AG208" s="199"/>
      <c r="AH208" s="199"/>
      <c r="AI208" s="200"/>
      <c r="AJ208" s="199"/>
      <c r="AK208" s="199"/>
      <c r="AL208" s="199"/>
      <c r="AM208" s="200"/>
      <c r="AN208" s="199"/>
      <c r="AO208" s="199"/>
      <c r="AP208" s="199"/>
      <c r="AQ208" s="200"/>
      <c r="AR208" s="199"/>
      <c r="AS208" s="199"/>
      <c r="AT208" s="202"/>
      <c r="AU208" s="198"/>
      <c r="AV208" s="198"/>
      <c r="AW208" s="198"/>
      <c r="AX208" s="198"/>
      <c r="AY208" s="198"/>
      <c r="AZ208" s="198"/>
      <c r="BA208" s="198"/>
      <c r="BB208" s="198"/>
      <c r="BC208" s="198"/>
      <c r="BD208" s="198"/>
      <c r="BE208" s="198"/>
      <c r="BF208" s="198"/>
    </row>
    <row r="209" spans="1:58" s="130" customFormat="1">
      <c r="A209" s="171"/>
      <c r="B209" s="172"/>
      <c r="C209" s="127"/>
      <c r="D209" s="171"/>
      <c r="G209" s="173"/>
      <c r="H209" s="173"/>
      <c r="I209" s="196"/>
      <c r="J209" s="173"/>
      <c r="K209" s="197"/>
      <c r="L209" s="175"/>
      <c r="M209" s="198"/>
      <c r="N209" s="199"/>
      <c r="O209" s="200"/>
      <c r="P209" s="199"/>
      <c r="Q209" s="199"/>
      <c r="R209" s="199"/>
      <c r="S209" s="200"/>
      <c r="T209" s="199"/>
      <c r="U209" s="199"/>
      <c r="V209" s="199"/>
      <c r="W209" s="200"/>
      <c r="X209" s="199"/>
      <c r="Y209" s="199"/>
      <c r="Z209" s="199"/>
      <c r="AA209" s="200"/>
      <c r="AB209" s="199"/>
      <c r="AC209" s="199"/>
      <c r="AD209" s="199"/>
      <c r="AE209" s="200"/>
      <c r="AF209" s="199"/>
      <c r="AG209" s="199"/>
      <c r="AH209" s="199"/>
      <c r="AI209" s="200"/>
      <c r="AJ209" s="199"/>
      <c r="AK209" s="199"/>
      <c r="AL209" s="199"/>
      <c r="AM209" s="200"/>
      <c r="AN209" s="199"/>
      <c r="AO209" s="199"/>
      <c r="AP209" s="199"/>
      <c r="AQ209" s="200"/>
      <c r="AR209" s="199"/>
      <c r="AS209" s="199"/>
      <c r="AT209" s="202"/>
      <c r="AU209" s="198"/>
      <c r="AV209" s="198"/>
      <c r="AW209" s="198"/>
      <c r="AX209" s="198"/>
      <c r="AY209" s="198"/>
      <c r="AZ209" s="198"/>
      <c r="BA209" s="198"/>
      <c r="BB209" s="198"/>
      <c r="BC209" s="198"/>
      <c r="BD209" s="198"/>
      <c r="BE209" s="198"/>
      <c r="BF209" s="198"/>
    </row>
    <row r="210" spans="1:58" s="130" customFormat="1">
      <c r="A210" s="171"/>
      <c r="B210" s="172"/>
      <c r="C210" s="127"/>
      <c r="D210" s="171"/>
      <c r="G210" s="173"/>
      <c r="H210" s="173"/>
      <c r="I210" s="196"/>
      <c r="J210" s="173"/>
      <c r="K210" s="197"/>
      <c r="L210" s="175"/>
      <c r="M210" s="198"/>
      <c r="N210" s="199"/>
      <c r="O210" s="200"/>
      <c r="P210" s="199"/>
      <c r="Q210" s="199"/>
      <c r="R210" s="199"/>
      <c r="S210" s="200"/>
      <c r="T210" s="199"/>
      <c r="U210" s="199"/>
      <c r="V210" s="199"/>
      <c r="W210" s="200"/>
      <c r="X210" s="199"/>
      <c r="Y210" s="199"/>
      <c r="Z210" s="199"/>
      <c r="AA210" s="200"/>
      <c r="AB210" s="199"/>
      <c r="AC210" s="199"/>
      <c r="AD210" s="199"/>
      <c r="AE210" s="200"/>
      <c r="AF210" s="199"/>
      <c r="AG210" s="199"/>
      <c r="AH210" s="199"/>
      <c r="AI210" s="200"/>
      <c r="AJ210" s="199"/>
      <c r="AK210" s="199"/>
      <c r="AL210" s="199"/>
      <c r="AM210" s="200"/>
      <c r="AN210" s="199"/>
      <c r="AO210" s="199"/>
      <c r="AP210" s="199"/>
      <c r="AQ210" s="200"/>
      <c r="AR210" s="199"/>
      <c r="AS210" s="199"/>
      <c r="AT210" s="202"/>
      <c r="AU210" s="198"/>
      <c r="AV210" s="198"/>
      <c r="AW210" s="198"/>
      <c r="AX210" s="198"/>
      <c r="AY210" s="198"/>
      <c r="AZ210" s="198"/>
      <c r="BA210" s="198"/>
      <c r="BB210" s="198"/>
      <c r="BC210" s="198"/>
      <c r="BD210" s="198"/>
      <c r="BE210" s="198"/>
      <c r="BF210" s="198"/>
    </row>
    <row r="211" spans="1:58" s="130" customFormat="1">
      <c r="A211" s="171"/>
      <c r="B211" s="172"/>
      <c r="C211" s="127"/>
      <c r="D211" s="171"/>
      <c r="G211" s="173"/>
      <c r="H211" s="173"/>
      <c r="I211" s="196"/>
      <c r="J211" s="173"/>
      <c r="K211" s="197"/>
      <c r="L211" s="175"/>
      <c r="M211" s="198"/>
      <c r="N211" s="199"/>
      <c r="O211" s="200"/>
      <c r="P211" s="199"/>
      <c r="Q211" s="199"/>
      <c r="R211" s="199"/>
      <c r="S211" s="200"/>
      <c r="T211" s="199"/>
      <c r="U211" s="199"/>
      <c r="V211" s="199"/>
      <c r="W211" s="200"/>
      <c r="X211" s="199"/>
      <c r="Y211" s="199"/>
      <c r="Z211" s="199"/>
      <c r="AA211" s="200"/>
      <c r="AB211" s="199"/>
      <c r="AC211" s="199"/>
      <c r="AD211" s="199"/>
      <c r="AE211" s="200"/>
      <c r="AF211" s="199"/>
      <c r="AG211" s="199"/>
      <c r="AH211" s="199"/>
      <c r="AI211" s="200"/>
      <c r="AJ211" s="199"/>
      <c r="AK211" s="199"/>
      <c r="AL211" s="199"/>
      <c r="AM211" s="200"/>
      <c r="AN211" s="199"/>
      <c r="AO211" s="199"/>
      <c r="AP211" s="199"/>
      <c r="AQ211" s="200"/>
      <c r="AR211" s="199"/>
      <c r="AS211" s="199"/>
      <c r="AT211" s="202"/>
      <c r="AU211" s="198"/>
      <c r="AV211" s="198"/>
      <c r="AW211" s="198"/>
      <c r="AX211" s="198"/>
      <c r="AY211" s="198"/>
      <c r="AZ211" s="198"/>
      <c r="BA211" s="198"/>
      <c r="BB211" s="198"/>
      <c r="BC211" s="198"/>
      <c r="BD211" s="198"/>
      <c r="BE211" s="198"/>
      <c r="BF211" s="198"/>
    </row>
    <row r="212" spans="1:58" s="130" customFormat="1">
      <c r="A212" s="171"/>
      <c r="B212" s="172"/>
      <c r="C212" s="127"/>
      <c r="D212" s="171"/>
      <c r="G212" s="173"/>
      <c r="H212" s="173"/>
      <c r="I212" s="196"/>
      <c r="J212" s="173"/>
      <c r="K212" s="197"/>
      <c r="L212" s="175"/>
      <c r="M212" s="198"/>
      <c r="N212" s="199"/>
      <c r="O212" s="200"/>
      <c r="P212" s="199"/>
      <c r="Q212" s="199"/>
      <c r="R212" s="199"/>
      <c r="S212" s="200"/>
      <c r="T212" s="199"/>
      <c r="U212" s="199"/>
      <c r="V212" s="199"/>
      <c r="W212" s="200"/>
      <c r="X212" s="199"/>
      <c r="Y212" s="199"/>
      <c r="Z212" s="199"/>
      <c r="AA212" s="200"/>
      <c r="AB212" s="199"/>
      <c r="AC212" s="199"/>
      <c r="AD212" s="199"/>
      <c r="AE212" s="200"/>
      <c r="AF212" s="199"/>
      <c r="AG212" s="199"/>
      <c r="AH212" s="199"/>
      <c r="AI212" s="200"/>
      <c r="AJ212" s="199"/>
      <c r="AK212" s="199"/>
      <c r="AL212" s="199"/>
      <c r="AM212" s="200"/>
      <c r="AN212" s="199"/>
      <c r="AO212" s="199"/>
      <c r="AP212" s="199"/>
      <c r="AQ212" s="200"/>
      <c r="AR212" s="199"/>
      <c r="AS212" s="199"/>
      <c r="AT212" s="202"/>
      <c r="AU212" s="198"/>
      <c r="AV212" s="198"/>
      <c r="AW212" s="198"/>
      <c r="AX212" s="198"/>
      <c r="AY212" s="198"/>
      <c r="AZ212" s="198"/>
      <c r="BA212" s="198"/>
      <c r="BB212" s="198"/>
      <c r="BC212" s="198"/>
      <c r="BD212" s="198"/>
      <c r="BE212" s="198"/>
      <c r="BF212" s="198"/>
    </row>
    <row r="213" spans="1:58" s="130" customFormat="1">
      <c r="A213" s="171"/>
      <c r="B213" s="172"/>
      <c r="C213" s="127"/>
      <c r="D213" s="171"/>
      <c r="G213" s="173"/>
      <c r="H213" s="173"/>
      <c r="I213" s="196"/>
      <c r="J213" s="173"/>
      <c r="K213" s="197"/>
      <c r="L213" s="175"/>
      <c r="M213" s="198"/>
      <c r="N213" s="199"/>
      <c r="O213" s="200"/>
      <c r="P213" s="199"/>
      <c r="Q213" s="199"/>
      <c r="R213" s="199"/>
      <c r="S213" s="200"/>
      <c r="T213" s="199"/>
      <c r="U213" s="199"/>
      <c r="V213" s="199"/>
      <c r="W213" s="200"/>
      <c r="X213" s="199"/>
      <c r="Y213" s="199"/>
      <c r="Z213" s="199"/>
      <c r="AA213" s="200"/>
      <c r="AB213" s="199"/>
      <c r="AC213" s="199"/>
      <c r="AD213" s="199"/>
      <c r="AE213" s="200"/>
      <c r="AF213" s="199"/>
      <c r="AG213" s="199"/>
      <c r="AH213" s="199"/>
      <c r="AI213" s="200"/>
      <c r="AJ213" s="199"/>
      <c r="AK213" s="199"/>
      <c r="AL213" s="199"/>
      <c r="AM213" s="200"/>
      <c r="AN213" s="199"/>
      <c r="AO213" s="199"/>
      <c r="AP213" s="199"/>
      <c r="AQ213" s="200"/>
      <c r="AR213" s="199"/>
      <c r="AS213" s="199"/>
      <c r="AT213" s="202"/>
      <c r="AU213" s="198"/>
      <c r="AV213" s="198"/>
      <c r="AW213" s="198"/>
      <c r="AX213" s="198"/>
      <c r="AY213" s="198"/>
      <c r="AZ213" s="198"/>
      <c r="BA213" s="198"/>
      <c r="BB213" s="198"/>
      <c r="BC213" s="198"/>
      <c r="BD213" s="198"/>
      <c r="BE213" s="198"/>
      <c r="BF213" s="198"/>
    </row>
    <row r="214" spans="1:58" s="130" customFormat="1">
      <c r="A214" s="171"/>
      <c r="B214" s="172"/>
      <c r="C214" s="127"/>
      <c r="D214" s="171"/>
      <c r="G214" s="173"/>
      <c r="H214" s="173"/>
      <c r="I214" s="196"/>
      <c r="J214" s="173"/>
      <c r="K214" s="197"/>
      <c r="L214" s="175"/>
      <c r="M214" s="198"/>
      <c r="N214" s="199"/>
      <c r="O214" s="200"/>
      <c r="P214" s="199"/>
      <c r="Q214" s="199"/>
      <c r="R214" s="199"/>
      <c r="S214" s="200"/>
      <c r="T214" s="199"/>
      <c r="U214" s="199"/>
      <c r="V214" s="199"/>
      <c r="W214" s="200"/>
      <c r="X214" s="199"/>
      <c r="Y214" s="199"/>
      <c r="Z214" s="199"/>
      <c r="AA214" s="200"/>
      <c r="AB214" s="199"/>
      <c r="AC214" s="199"/>
      <c r="AD214" s="199"/>
      <c r="AE214" s="200"/>
      <c r="AF214" s="199"/>
      <c r="AG214" s="199"/>
      <c r="AH214" s="199"/>
      <c r="AI214" s="200"/>
      <c r="AJ214" s="199"/>
      <c r="AK214" s="199"/>
      <c r="AL214" s="199"/>
      <c r="AM214" s="200"/>
      <c r="AN214" s="199"/>
      <c r="AO214" s="199"/>
      <c r="AP214" s="199"/>
      <c r="AQ214" s="200"/>
      <c r="AR214" s="199"/>
      <c r="AS214" s="199"/>
      <c r="AT214" s="202"/>
      <c r="AU214" s="198"/>
      <c r="AV214" s="198"/>
      <c r="AW214" s="198"/>
      <c r="AX214" s="198"/>
      <c r="AY214" s="198"/>
      <c r="AZ214" s="198"/>
      <c r="BA214" s="198"/>
      <c r="BB214" s="198"/>
      <c r="BC214" s="198"/>
      <c r="BD214" s="198"/>
      <c r="BE214" s="198"/>
      <c r="BF214" s="198"/>
    </row>
    <row r="215" spans="1:58" s="130" customFormat="1">
      <c r="A215" s="171"/>
      <c r="B215" s="172"/>
      <c r="C215" s="127"/>
      <c r="D215" s="171"/>
      <c r="G215" s="173"/>
      <c r="H215" s="173"/>
      <c r="I215" s="196"/>
      <c r="J215" s="173"/>
      <c r="K215" s="197"/>
      <c r="L215" s="175"/>
      <c r="M215" s="198"/>
      <c r="N215" s="199"/>
      <c r="O215" s="200"/>
      <c r="P215" s="199"/>
      <c r="Q215" s="199"/>
      <c r="R215" s="199"/>
      <c r="S215" s="200"/>
      <c r="T215" s="199"/>
      <c r="U215" s="199"/>
      <c r="V215" s="199"/>
      <c r="W215" s="200"/>
      <c r="X215" s="199"/>
      <c r="Y215" s="199"/>
      <c r="Z215" s="199"/>
      <c r="AA215" s="200"/>
      <c r="AB215" s="199"/>
      <c r="AC215" s="199"/>
      <c r="AD215" s="199"/>
      <c r="AE215" s="200"/>
      <c r="AF215" s="199"/>
      <c r="AG215" s="199"/>
      <c r="AH215" s="199"/>
      <c r="AI215" s="200"/>
      <c r="AJ215" s="199"/>
      <c r="AK215" s="199"/>
      <c r="AL215" s="199"/>
      <c r="AM215" s="200"/>
      <c r="AN215" s="199"/>
      <c r="AO215" s="199"/>
      <c r="AP215" s="199"/>
      <c r="AQ215" s="200"/>
      <c r="AR215" s="199"/>
      <c r="AS215" s="199"/>
      <c r="AT215" s="202"/>
      <c r="AU215" s="198"/>
      <c r="AV215" s="198"/>
      <c r="AW215" s="198"/>
      <c r="AX215" s="198"/>
      <c r="AY215" s="198"/>
      <c r="AZ215" s="198"/>
      <c r="BA215" s="198"/>
      <c r="BB215" s="198"/>
      <c r="BC215" s="198"/>
      <c r="BD215" s="198"/>
      <c r="BE215" s="198"/>
      <c r="BF215" s="198"/>
    </row>
    <row r="216" spans="1:58" s="130" customFormat="1">
      <c r="A216" s="171"/>
      <c r="B216" s="172"/>
      <c r="C216" s="127"/>
      <c r="D216" s="171"/>
      <c r="G216" s="173"/>
      <c r="H216" s="173"/>
      <c r="I216" s="196"/>
      <c r="J216" s="173"/>
      <c r="K216" s="197"/>
      <c r="L216" s="175"/>
      <c r="M216" s="198"/>
      <c r="N216" s="199"/>
      <c r="O216" s="200"/>
      <c r="P216" s="199"/>
      <c r="Q216" s="199"/>
      <c r="R216" s="199"/>
      <c r="S216" s="200"/>
      <c r="T216" s="199"/>
      <c r="U216" s="199"/>
      <c r="V216" s="199"/>
      <c r="W216" s="200"/>
      <c r="X216" s="199"/>
      <c r="Y216" s="199"/>
      <c r="Z216" s="199"/>
      <c r="AA216" s="200"/>
      <c r="AB216" s="199"/>
      <c r="AC216" s="199"/>
      <c r="AD216" s="199"/>
      <c r="AE216" s="200"/>
      <c r="AF216" s="199"/>
      <c r="AG216" s="199"/>
      <c r="AH216" s="199"/>
      <c r="AI216" s="200"/>
      <c r="AJ216" s="199"/>
      <c r="AK216" s="199"/>
      <c r="AL216" s="199"/>
      <c r="AM216" s="200"/>
      <c r="AN216" s="199"/>
      <c r="AO216" s="199"/>
      <c r="AP216" s="199"/>
      <c r="AQ216" s="200"/>
      <c r="AR216" s="199"/>
      <c r="AS216" s="199"/>
      <c r="AT216" s="202"/>
      <c r="AU216" s="198"/>
      <c r="AV216" s="198"/>
      <c r="AW216" s="198"/>
      <c r="AX216" s="198"/>
      <c r="AY216" s="198"/>
      <c r="AZ216" s="198"/>
      <c r="BA216" s="198"/>
      <c r="BB216" s="198"/>
      <c r="BC216" s="198"/>
      <c r="BD216" s="198"/>
      <c r="BE216" s="198"/>
      <c r="BF216" s="198"/>
    </row>
    <row r="217" spans="1:58" s="130" customFormat="1">
      <c r="A217" s="171"/>
      <c r="B217" s="172"/>
      <c r="C217" s="127"/>
      <c r="D217" s="171"/>
      <c r="G217" s="173"/>
      <c r="H217" s="173"/>
      <c r="I217" s="196"/>
      <c r="J217" s="173"/>
      <c r="K217" s="197"/>
      <c r="L217" s="175"/>
      <c r="M217" s="198"/>
      <c r="N217" s="199"/>
      <c r="O217" s="200"/>
      <c r="P217" s="199"/>
      <c r="Q217" s="199"/>
      <c r="R217" s="199"/>
      <c r="S217" s="200"/>
      <c r="T217" s="199"/>
      <c r="U217" s="199"/>
      <c r="V217" s="199"/>
      <c r="W217" s="200"/>
      <c r="X217" s="199"/>
      <c r="Y217" s="199"/>
      <c r="Z217" s="199"/>
      <c r="AA217" s="200"/>
      <c r="AB217" s="199"/>
      <c r="AC217" s="199"/>
      <c r="AD217" s="199"/>
      <c r="AE217" s="200"/>
      <c r="AF217" s="199"/>
      <c r="AG217" s="199"/>
      <c r="AH217" s="199"/>
      <c r="AI217" s="200"/>
      <c r="AJ217" s="199"/>
      <c r="AK217" s="199"/>
      <c r="AL217" s="199"/>
      <c r="AM217" s="200"/>
      <c r="AN217" s="199"/>
      <c r="AO217" s="199"/>
      <c r="AP217" s="199"/>
      <c r="AQ217" s="200"/>
      <c r="AR217" s="199"/>
      <c r="AS217" s="199"/>
      <c r="AT217" s="202"/>
      <c r="AU217" s="198"/>
      <c r="AV217" s="198"/>
      <c r="AW217" s="198"/>
      <c r="AX217" s="198"/>
      <c r="AY217" s="198"/>
      <c r="AZ217" s="198"/>
      <c r="BA217" s="198"/>
      <c r="BB217" s="198"/>
      <c r="BC217" s="198"/>
      <c r="BD217" s="198"/>
      <c r="BE217" s="198"/>
      <c r="BF217" s="198"/>
    </row>
    <row r="218" spans="1:58" s="130" customFormat="1">
      <c r="A218" s="171"/>
      <c r="B218" s="172"/>
      <c r="C218" s="127"/>
      <c r="D218" s="171"/>
      <c r="G218" s="173"/>
      <c r="H218" s="173"/>
      <c r="I218" s="196"/>
      <c r="J218" s="173"/>
      <c r="K218" s="197"/>
      <c r="L218" s="175"/>
      <c r="M218" s="198"/>
      <c r="N218" s="199"/>
      <c r="O218" s="200"/>
      <c r="P218" s="199"/>
      <c r="Q218" s="199"/>
      <c r="R218" s="199"/>
      <c r="S218" s="200"/>
      <c r="T218" s="199"/>
      <c r="U218" s="199"/>
      <c r="V218" s="199"/>
      <c r="W218" s="200"/>
      <c r="X218" s="199"/>
      <c r="Y218" s="199"/>
      <c r="Z218" s="199"/>
      <c r="AA218" s="200"/>
      <c r="AB218" s="199"/>
      <c r="AC218" s="199"/>
      <c r="AD218" s="199"/>
      <c r="AE218" s="200"/>
      <c r="AF218" s="199"/>
      <c r="AG218" s="199"/>
      <c r="AH218" s="199"/>
      <c r="AI218" s="200"/>
      <c r="AJ218" s="199"/>
      <c r="AK218" s="199"/>
      <c r="AL218" s="199"/>
      <c r="AM218" s="200"/>
      <c r="AN218" s="199"/>
      <c r="AO218" s="199"/>
      <c r="AP218" s="199"/>
      <c r="AQ218" s="200"/>
      <c r="AR218" s="199"/>
      <c r="AS218" s="199"/>
      <c r="AT218" s="202"/>
      <c r="AU218" s="198"/>
      <c r="AV218" s="198"/>
      <c r="AW218" s="198"/>
      <c r="AX218" s="198"/>
      <c r="AY218" s="198"/>
      <c r="AZ218" s="198"/>
      <c r="BA218" s="198"/>
      <c r="BB218" s="198"/>
      <c r="BC218" s="198"/>
      <c r="BD218" s="198"/>
      <c r="BE218" s="198"/>
      <c r="BF218" s="198"/>
    </row>
    <row r="219" spans="1:58" s="130" customFormat="1">
      <c r="A219" s="171"/>
      <c r="B219" s="172"/>
      <c r="C219" s="127"/>
      <c r="D219" s="171"/>
      <c r="G219" s="173"/>
      <c r="H219" s="173"/>
      <c r="I219" s="196"/>
      <c r="J219" s="173"/>
      <c r="K219" s="197"/>
      <c r="L219" s="175"/>
      <c r="M219" s="198"/>
      <c r="N219" s="199"/>
      <c r="O219" s="200"/>
      <c r="P219" s="199"/>
      <c r="Q219" s="199"/>
      <c r="R219" s="199"/>
      <c r="S219" s="200"/>
      <c r="T219" s="199"/>
      <c r="U219" s="199"/>
      <c r="V219" s="199"/>
      <c r="W219" s="200"/>
      <c r="X219" s="199"/>
      <c r="Y219" s="199"/>
      <c r="Z219" s="199"/>
      <c r="AA219" s="200"/>
      <c r="AB219" s="199"/>
      <c r="AC219" s="199"/>
      <c r="AD219" s="199"/>
      <c r="AE219" s="200"/>
      <c r="AF219" s="199"/>
      <c r="AG219" s="199"/>
      <c r="AH219" s="199"/>
      <c r="AI219" s="200"/>
      <c r="AJ219" s="199"/>
      <c r="AK219" s="199"/>
      <c r="AL219" s="199"/>
      <c r="AM219" s="200"/>
      <c r="AN219" s="199"/>
      <c r="AO219" s="199"/>
      <c r="AP219" s="199"/>
      <c r="AQ219" s="200"/>
      <c r="AR219" s="199"/>
      <c r="AS219" s="199"/>
      <c r="AT219" s="202"/>
      <c r="AU219" s="198"/>
      <c r="AV219" s="198"/>
      <c r="AW219" s="198"/>
      <c r="AX219" s="198"/>
      <c r="AY219" s="198"/>
      <c r="AZ219" s="198"/>
      <c r="BA219" s="198"/>
      <c r="BB219" s="198"/>
      <c r="BC219" s="198"/>
      <c r="BD219" s="198"/>
      <c r="BE219" s="198"/>
      <c r="BF219" s="198"/>
    </row>
    <row r="220" spans="1:58" s="130" customFormat="1">
      <c r="A220" s="171"/>
      <c r="B220" s="172"/>
      <c r="C220" s="127"/>
      <c r="D220" s="171"/>
      <c r="G220" s="173"/>
      <c r="H220" s="173"/>
      <c r="I220" s="196"/>
      <c r="J220" s="173"/>
      <c r="K220" s="197"/>
      <c r="L220" s="175"/>
      <c r="M220" s="198"/>
      <c r="N220" s="199"/>
      <c r="O220" s="200"/>
      <c r="P220" s="199"/>
      <c r="Q220" s="199"/>
      <c r="R220" s="199"/>
      <c r="S220" s="200"/>
      <c r="T220" s="199"/>
      <c r="U220" s="199"/>
      <c r="V220" s="199"/>
      <c r="W220" s="200"/>
      <c r="X220" s="199"/>
      <c r="Y220" s="199"/>
      <c r="Z220" s="199"/>
      <c r="AA220" s="200"/>
      <c r="AB220" s="199"/>
      <c r="AC220" s="199"/>
      <c r="AD220" s="199"/>
      <c r="AE220" s="200"/>
      <c r="AF220" s="199"/>
      <c r="AG220" s="199"/>
      <c r="AH220" s="199"/>
      <c r="AI220" s="200"/>
      <c r="AJ220" s="199"/>
      <c r="AK220" s="199"/>
      <c r="AL220" s="199"/>
      <c r="AM220" s="200"/>
      <c r="AN220" s="199"/>
      <c r="AO220" s="199"/>
      <c r="AP220" s="199"/>
      <c r="AQ220" s="200"/>
      <c r="AR220" s="199"/>
      <c r="AS220" s="199"/>
      <c r="AT220" s="202"/>
      <c r="AU220" s="198"/>
      <c r="AV220" s="198"/>
      <c r="AW220" s="198"/>
      <c r="AX220" s="198"/>
      <c r="AY220" s="198"/>
      <c r="AZ220" s="198"/>
      <c r="BA220" s="198"/>
      <c r="BB220" s="198"/>
      <c r="BC220" s="198"/>
      <c r="BD220" s="198"/>
      <c r="BE220" s="198"/>
      <c r="BF220" s="198"/>
    </row>
    <row r="221" spans="1:58" s="130" customFormat="1">
      <c r="A221" s="171"/>
      <c r="B221" s="172"/>
      <c r="C221" s="127"/>
      <c r="D221" s="171"/>
      <c r="G221" s="173"/>
      <c r="H221" s="173"/>
      <c r="I221" s="196"/>
      <c r="J221" s="173"/>
      <c r="K221" s="197"/>
      <c r="L221" s="175"/>
      <c r="M221" s="198"/>
      <c r="N221" s="199"/>
      <c r="O221" s="200"/>
      <c r="P221" s="199"/>
      <c r="Q221" s="199"/>
      <c r="R221" s="199"/>
      <c r="S221" s="200"/>
      <c r="T221" s="199"/>
      <c r="U221" s="199"/>
      <c r="V221" s="199"/>
      <c r="W221" s="200"/>
      <c r="X221" s="199"/>
      <c r="Y221" s="199"/>
      <c r="Z221" s="199"/>
      <c r="AA221" s="200"/>
      <c r="AB221" s="199"/>
      <c r="AC221" s="199"/>
      <c r="AD221" s="199"/>
      <c r="AE221" s="200"/>
      <c r="AF221" s="199"/>
      <c r="AG221" s="199"/>
      <c r="AH221" s="199"/>
      <c r="AI221" s="200"/>
      <c r="AJ221" s="199"/>
      <c r="AK221" s="199"/>
      <c r="AL221" s="199"/>
      <c r="AM221" s="200"/>
      <c r="AN221" s="199"/>
      <c r="AO221" s="199"/>
      <c r="AP221" s="199"/>
      <c r="AQ221" s="200"/>
      <c r="AR221" s="199"/>
      <c r="AS221" s="199"/>
      <c r="AT221" s="202"/>
      <c r="AU221" s="198"/>
      <c r="AV221" s="198"/>
      <c r="AW221" s="198"/>
      <c r="AX221" s="198"/>
      <c r="AY221" s="198"/>
      <c r="AZ221" s="198"/>
      <c r="BA221" s="198"/>
      <c r="BB221" s="198"/>
      <c r="BC221" s="198"/>
      <c r="BD221" s="198"/>
      <c r="BE221" s="198"/>
      <c r="BF221" s="198"/>
    </row>
    <row r="222" spans="1:58" s="130" customFormat="1">
      <c r="A222" s="171"/>
      <c r="B222" s="172"/>
      <c r="C222" s="127"/>
      <c r="D222" s="171"/>
      <c r="G222" s="173"/>
      <c r="H222" s="173"/>
      <c r="I222" s="196"/>
      <c r="J222" s="173"/>
      <c r="K222" s="197"/>
      <c r="L222" s="175"/>
      <c r="M222" s="198"/>
      <c r="N222" s="199"/>
      <c r="O222" s="200"/>
      <c r="P222" s="199"/>
      <c r="Q222" s="199"/>
      <c r="R222" s="199"/>
      <c r="S222" s="200"/>
      <c r="T222" s="199"/>
      <c r="U222" s="199"/>
      <c r="V222" s="199"/>
      <c r="W222" s="200"/>
      <c r="X222" s="199"/>
      <c r="Y222" s="199"/>
      <c r="Z222" s="199"/>
      <c r="AA222" s="200"/>
      <c r="AB222" s="199"/>
      <c r="AC222" s="199"/>
      <c r="AD222" s="199"/>
      <c r="AE222" s="200"/>
      <c r="AF222" s="199"/>
      <c r="AG222" s="199"/>
      <c r="AH222" s="199"/>
      <c r="AI222" s="200"/>
      <c r="AJ222" s="199"/>
      <c r="AK222" s="199"/>
      <c r="AL222" s="199"/>
      <c r="AM222" s="200"/>
      <c r="AN222" s="199"/>
      <c r="AO222" s="199"/>
      <c r="AP222" s="199"/>
      <c r="AQ222" s="200"/>
      <c r="AR222" s="199"/>
      <c r="AS222" s="199"/>
      <c r="AT222" s="202"/>
      <c r="AU222" s="198"/>
      <c r="AV222" s="198"/>
      <c r="AW222" s="198"/>
      <c r="AX222" s="198"/>
      <c r="AY222" s="198"/>
      <c r="AZ222" s="198"/>
      <c r="BA222" s="198"/>
      <c r="BB222" s="198"/>
      <c r="BC222" s="198"/>
      <c r="BD222" s="198"/>
      <c r="BE222" s="198"/>
      <c r="BF222" s="198"/>
    </row>
    <row r="223" spans="1:58" s="130" customFormat="1">
      <c r="A223" s="171"/>
      <c r="B223" s="172"/>
      <c r="C223" s="127"/>
      <c r="D223" s="171"/>
      <c r="G223" s="173"/>
      <c r="H223" s="173"/>
      <c r="I223" s="196"/>
      <c r="J223" s="173"/>
      <c r="K223" s="197"/>
      <c r="L223" s="175"/>
      <c r="M223" s="198"/>
      <c r="N223" s="199"/>
      <c r="O223" s="200"/>
      <c r="P223" s="199"/>
      <c r="Q223" s="199"/>
      <c r="R223" s="199"/>
      <c r="S223" s="200"/>
      <c r="T223" s="199"/>
      <c r="U223" s="199"/>
      <c r="V223" s="199"/>
      <c r="W223" s="200"/>
      <c r="X223" s="199"/>
      <c r="Y223" s="199"/>
      <c r="Z223" s="199"/>
      <c r="AA223" s="200"/>
      <c r="AB223" s="199"/>
      <c r="AC223" s="199"/>
      <c r="AD223" s="199"/>
      <c r="AE223" s="200"/>
      <c r="AF223" s="199"/>
      <c r="AG223" s="199"/>
      <c r="AH223" s="199"/>
      <c r="AI223" s="200"/>
      <c r="AJ223" s="199"/>
      <c r="AK223" s="199"/>
      <c r="AL223" s="199"/>
      <c r="AM223" s="200"/>
      <c r="AN223" s="199"/>
      <c r="AO223" s="199"/>
      <c r="AP223" s="199"/>
      <c r="AQ223" s="200"/>
      <c r="AR223" s="199"/>
      <c r="AS223" s="199"/>
      <c r="AT223" s="202"/>
      <c r="AU223" s="198"/>
      <c r="AV223" s="198"/>
      <c r="AW223" s="198"/>
      <c r="AX223" s="198"/>
      <c r="AY223" s="198"/>
      <c r="AZ223" s="198"/>
      <c r="BA223" s="198"/>
      <c r="BB223" s="198"/>
      <c r="BC223" s="198"/>
      <c r="BD223" s="198"/>
      <c r="BE223" s="198"/>
      <c r="BF223" s="198"/>
    </row>
    <row r="224" spans="1:58" s="130" customFormat="1">
      <c r="A224" s="171"/>
      <c r="B224" s="172"/>
      <c r="C224" s="127"/>
      <c r="D224" s="171"/>
      <c r="G224" s="173"/>
      <c r="H224" s="173"/>
      <c r="I224" s="196"/>
      <c r="J224" s="173"/>
      <c r="K224" s="197"/>
      <c r="L224" s="175"/>
      <c r="M224" s="198"/>
      <c r="N224" s="199"/>
      <c r="O224" s="200"/>
      <c r="P224" s="199"/>
      <c r="Q224" s="199"/>
      <c r="R224" s="199"/>
      <c r="S224" s="200"/>
      <c r="T224" s="199"/>
      <c r="U224" s="199"/>
      <c r="V224" s="199"/>
      <c r="W224" s="200"/>
      <c r="X224" s="199"/>
      <c r="Y224" s="199"/>
      <c r="Z224" s="199"/>
      <c r="AA224" s="200"/>
      <c r="AB224" s="199"/>
      <c r="AC224" s="199"/>
      <c r="AD224" s="199"/>
      <c r="AE224" s="200"/>
      <c r="AF224" s="199"/>
      <c r="AG224" s="199"/>
      <c r="AH224" s="199"/>
      <c r="AI224" s="200"/>
      <c r="AJ224" s="199"/>
      <c r="AK224" s="199"/>
      <c r="AL224" s="199"/>
      <c r="AM224" s="200"/>
      <c r="AN224" s="199"/>
      <c r="AO224" s="199"/>
      <c r="AP224" s="199"/>
      <c r="AQ224" s="200"/>
      <c r="AR224" s="199"/>
      <c r="AS224" s="199"/>
      <c r="AT224" s="202"/>
      <c r="AU224" s="198"/>
      <c r="AV224" s="198"/>
      <c r="AW224" s="198"/>
      <c r="AX224" s="198"/>
      <c r="AY224" s="198"/>
      <c r="AZ224" s="198"/>
      <c r="BA224" s="198"/>
      <c r="BB224" s="198"/>
      <c r="BC224" s="198"/>
      <c r="BD224" s="198"/>
      <c r="BE224" s="198"/>
      <c r="BF224" s="198"/>
    </row>
    <row r="225" spans="1:58" s="130" customFormat="1">
      <c r="A225" s="171"/>
      <c r="B225" s="172"/>
      <c r="C225" s="127"/>
      <c r="D225" s="171"/>
      <c r="G225" s="173"/>
      <c r="H225" s="173"/>
      <c r="I225" s="196"/>
      <c r="J225" s="173"/>
      <c r="K225" s="197"/>
      <c r="L225" s="175"/>
      <c r="M225" s="198"/>
      <c r="N225" s="199"/>
      <c r="O225" s="200"/>
      <c r="P225" s="199"/>
      <c r="Q225" s="199"/>
      <c r="R225" s="199"/>
      <c r="S225" s="200"/>
      <c r="T225" s="199"/>
      <c r="U225" s="199"/>
      <c r="V225" s="199"/>
      <c r="W225" s="200"/>
      <c r="X225" s="199"/>
      <c r="Y225" s="199"/>
      <c r="Z225" s="199"/>
      <c r="AA225" s="200"/>
      <c r="AB225" s="199"/>
      <c r="AC225" s="199"/>
      <c r="AD225" s="199"/>
      <c r="AE225" s="200"/>
      <c r="AF225" s="199"/>
      <c r="AG225" s="199"/>
      <c r="AH225" s="199"/>
      <c r="AI225" s="200"/>
      <c r="AJ225" s="199"/>
      <c r="AK225" s="199"/>
      <c r="AL225" s="199"/>
      <c r="AM225" s="200"/>
      <c r="AN225" s="199"/>
      <c r="AO225" s="199"/>
      <c r="AP225" s="199"/>
      <c r="AQ225" s="200"/>
      <c r="AR225" s="199"/>
      <c r="AS225" s="199"/>
      <c r="AT225" s="202"/>
      <c r="AU225" s="198"/>
      <c r="AV225" s="198"/>
      <c r="AW225" s="198"/>
      <c r="AX225" s="198"/>
      <c r="AY225" s="198"/>
      <c r="AZ225" s="198"/>
      <c r="BA225" s="198"/>
      <c r="BB225" s="198"/>
      <c r="BC225" s="198"/>
      <c r="BD225" s="198"/>
      <c r="BE225" s="198"/>
      <c r="BF225" s="198"/>
    </row>
    <row r="226" spans="1:58" s="130" customFormat="1">
      <c r="A226" s="171"/>
      <c r="B226" s="172"/>
      <c r="C226" s="127"/>
      <c r="D226" s="171"/>
      <c r="G226" s="173"/>
      <c r="H226" s="173"/>
      <c r="I226" s="196"/>
      <c r="J226" s="173"/>
      <c r="K226" s="197"/>
      <c r="L226" s="175"/>
      <c r="M226" s="198"/>
      <c r="N226" s="199"/>
      <c r="O226" s="200"/>
      <c r="P226" s="199"/>
      <c r="Q226" s="199"/>
      <c r="R226" s="199"/>
      <c r="S226" s="200"/>
      <c r="T226" s="199"/>
      <c r="U226" s="199"/>
      <c r="V226" s="199"/>
      <c r="W226" s="200"/>
      <c r="X226" s="199"/>
      <c r="Y226" s="199"/>
      <c r="Z226" s="199"/>
      <c r="AA226" s="200"/>
      <c r="AB226" s="199"/>
      <c r="AC226" s="199"/>
      <c r="AD226" s="199"/>
      <c r="AE226" s="200"/>
      <c r="AF226" s="199"/>
      <c r="AG226" s="199"/>
      <c r="AH226" s="199"/>
      <c r="AI226" s="200"/>
      <c r="AJ226" s="199"/>
      <c r="AK226" s="199"/>
      <c r="AL226" s="199"/>
      <c r="AM226" s="200"/>
      <c r="AN226" s="199"/>
      <c r="AO226" s="199"/>
      <c r="AP226" s="199"/>
      <c r="AQ226" s="200"/>
      <c r="AR226" s="199"/>
      <c r="AS226" s="199"/>
      <c r="AT226" s="202"/>
      <c r="AU226" s="198"/>
      <c r="AV226" s="198"/>
      <c r="AW226" s="198"/>
      <c r="AX226" s="198"/>
      <c r="AY226" s="198"/>
      <c r="AZ226" s="198"/>
      <c r="BA226" s="198"/>
      <c r="BB226" s="198"/>
      <c r="BC226" s="198"/>
      <c r="BD226" s="198"/>
      <c r="BE226" s="198"/>
      <c r="BF226" s="198"/>
    </row>
    <row r="227" spans="1:58" s="130" customFormat="1">
      <c r="A227" s="171"/>
      <c r="B227" s="172"/>
      <c r="C227" s="127"/>
      <c r="D227" s="171"/>
      <c r="G227" s="173"/>
      <c r="H227" s="173"/>
      <c r="I227" s="196"/>
      <c r="J227" s="173"/>
      <c r="K227" s="197"/>
      <c r="L227" s="175"/>
      <c r="M227" s="198"/>
      <c r="N227" s="199"/>
      <c r="O227" s="200"/>
      <c r="P227" s="199"/>
      <c r="Q227" s="199"/>
      <c r="R227" s="199"/>
      <c r="S227" s="200"/>
      <c r="T227" s="199"/>
      <c r="U227" s="199"/>
      <c r="V227" s="199"/>
      <c r="W227" s="200"/>
      <c r="X227" s="199"/>
      <c r="Y227" s="199"/>
      <c r="Z227" s="199"/>
      <c r="AA227" s="200"/>
      <c r="AB227" s="199"/>
      <c r="AC227" s="199"/>
      <c r="AD227" s="199"/>
      <c r="AE227" s="200"/>
      <c r="AF227" s="199"/>
      <c r="AG227" s="199"/>
      <c r="AH227" s="199"/>
      <c r="AI227" s="200"/>
      <c r="AJ227" s="199"/>
      <c r="AK227" s="199"/>
      <c r="AL227" s="199"/>
      <c r="AM227" s="200"/>
      <c r="AN227" s="199"/>
      <c r="AO227" s="199"/>
      <c r="AP227" s="199"/>
      <c r="AQ227" s="200"/>
      <c r="AR227" s="199"/>
      <c r="AS227" s="199"/>
      <c r="AT227" s="202"/>
      <c r="AU227" s="198"/>
      <c r="AV227" s="198"/>
      <c r="AW227" s="198"/>
      <c r="AX227" s="198"/>
      <c r="AY227" s="198"/>
      <c r="AZ227" s="198"/>
      <c r="BA227" s="198"/>
      <c r="BB227" s="198"/>
      <c r="BC227" s="198"/>
      <c r="BD227" s="198"/>
      <c r="BE227" s="198"/>
      <c r="BF227" s="198"/>
    </row>
    <row r="228" spans="1:58" s="130" customFormat="1">
      <c r="A228" s="171"/>
      <c r="B228" s="172"/>
      <c r="C228" s="127"/>
      <c r="D228" s="171"/>
      <c r="G228" s="173"/>
      <c r="H228" s="173"/>
      <c r="I228" s="196"/>
      <c r="J228" s="173"/>
      <c r="K228" s="197"/>
      <c r="L228" s="175"/>
      <c r="M228" s="198"/>
      <c r="N228" s="199"/>
      <c r="O228" s="200"/>
      <c r="P228" s="199"/>
      <c r="Q228" s="199"/>
      <c r="R228" s="199"/>
      <c r="S228" s="200"/>
      <c r="T228" s="199"/>
      <c r="U228" s="199"/>
      <c r="V228" s="199"/>
      <c r="W228" s="200"/>
      <c r="X228" s="199"/>
      <c r="Y228" s="199"/>
      <c r="Z228" s="199"/>
      <c r="AA228" s="200"/>
      <c r="AB228" s="199"/>
      <c r="AC228" s="199"/>
      <c r="AD228" s="199"/>
      <c r="AE228" s="200"/>
      <c r="AF228" s="199"/>
      <c r="AG228" s="199"/>
      <c r="AH228" s="199"/>
      <c r="AI228" s="200"/>
      <c r="AJ228" s="199"/>
      <c r="AK228" s="199"/>
      <c r="AL228" s="199"/>
      <c r="AM228" s="200"/>
      <c r="AN228" s="199"/>
      <c r="AO228" s="199"/>
      <c r="AP228" s="199"/>
      <c r="AQ228" s="200"/>
      <c r="AR228" s="199"/>
      <c r="AS228" s="199"/>
      <c r="AT228" s="202"/>
      <c r="AU228" s="198"/>
      <c r="AV228" s="198"/>
      <c r="AW228" s="198"/>
      <c r="AX228" s="198"/>
      <c r="AY228" s="198"/>
      <c r="AZ228" s="198"/>
      <c r="BA228" s="198"/>
      <c r="BB228" s="198"/>
      <c r="BC228" s="198"/>
      <c r="BD228" s="198"/>
      <c r="BE228" s="198"/>
      <c r="BF228" s="198"/>
    </row>
    <row r="229" spans="1:58" s="130" customFormat="1">
      <c r="A229" s="171"/>
      <c r="B229" s="172"/>
      <c r="C229" s="127"/>
      <c r="D229" s="171"/>
      <c r="G229" s="173"/>
      <c r="H229" s="173"/>
      <c r="I229" s="196"/>
      <c r="J229" s="173"/>
      <c r="K229" s="197"/>
      <c r="L229" s="175"/>
      <c r="M229" s="198"/>
      <c r="N229" s="199"/>
      <c r="O229" s="200"/>
      <c r="P229" s="199"/>
      <c r="Q229" s="199"/>
      <c r="R229" s="199"/>
      <c r="S229" s="200"/>
      <c r="T229" s="199"/>
      <c r="U229" s="199"/>
      <c r="V229" s="199"/>
      <c r="W229" s="200"/>
      <c r="X229" s="199"/>
      <c r="Y229" s="199"/>
      <c r="Z229" s="199"/>
      <c r="AA229" s="200"/>
      <c r="AB229" s="199"/>
      <c r="AC229" s="199"/>
      <c r="AD229" s="199"/>
      <c r="AE229" s="200"/>
      <c r="AF229" s="199"/>
      <c r="AG229" s="199"/>
      <c r="AH229" s="199"/>
      <c r="AI229" s="200"/>
      <c r="AJ229" s="199"/>
      <c r="AK229" s="199"/>
      <c r="AL229" s="199"/>
      <c r="AM229" s="200"/>
      <c r="AN229" s="199"/>
      <c r="AO229" s="199"/>
      <c r="AP229" s="199"/>
      <c r="AQ229" s="200"/>
      <c r="AR229" s="199"/>
      <c r="AS229" s="199"/>
      <c r="AT229" s="202"/>
      <c r="AU229" s="198"/>
      <c r="AV229" s="198"/>
      <c r="AW229" s="198"/>
      <c r="AX229" s="198"/>
      <c r="AY229" s="198"/>
      <c r="AZ229" s="198"/>
      <c r="BA229" s="198"/>
      <c r="BB229" s="198"/>
      <c r="BC229" s="198"/>
      <c r="BD229" s="198"/>
      <c r="BE229" s="198"/>
      <c r="BF229" s="198"/>
    </row>
    <row r="230" spans="1:58" s="130" customFormat="1">
      <c r="A230" s="171"/>
      <c r="B230" s="172"/>
      <c r="C230" s="127"/>
      <c r="D230" s="171"/>
      <c r="G230" s="173"/>
      <c r="H230" s="173"/>
      <c r="I230" s="196"/>
      <c r="J230" s="173"/>
      <c r="K230" s="197"/>
      <c r="L230" s="175"/>
      <c r="M230" s="198"/>
      <c r="N230" s="199"/>
      <c r="O230" s="200"/>
      <c r="P230" s="199"/>
      <c r="Q230" s="199"/>
      <c r="R230" s="199"/>
      <c r="S230" s="200"/>
      <c r="T230" s="199"/>
      <c r="U230" s="199"/>
      <c r="V230" s="199"/>
      <c r="W230" s="200"/>
      <c r="X230" s="199"/>
      <c r="Y230" s="199"/>
      <c r="Z230" s="199"/>
      <c r="AA230" s="200"/>
      <c r="AB230" s="199"/>
      <c r="AC230" s="199"/>
      <c r="AD230" s="199"/>
      <c r="AE230" s="200"/>
      <c r="AF230" s="199"/>
      <c r="AG230" s="199"/>
      <c r="AH230" s="199"/>
      <c r="AI230" s="200"/>
      <c r="AJ230" s="199"/>
      <c r="AK230" s="199"/>
      <c r="AL230" s="199"/>
      <c r="AM230" s="200"/>
      <c r="AN230" s="199"/>
      <c r="AO230" s="199"/>
      <c r="AP230" s="199"/>
      <c r="AQ230" s="200"/>
      <c r="AR230" s="199"/>
      <c r="AS230" s="199"/>
      <c r="AT230" s="202"/>
      <c r="AU230" s="198"/>
      <c r="AV230" s="198"/>
      <c r="AW230" s="198"/>
      <c r="AX230" s="198"/>
      <c r="AY230" s="198"/>
      <c r="AZ230" s="198"/>
      <c r="BA230" s="198"/>
      <c r="BB230" s="198"/>
      <c r="BC230" s="198"/>
      <c r="BD230" s="198"/>
      <c r="BE230" s="198"/>
      <c r="BF230" s="198"/>
    </row>
    <row r="231" spans="1:58" s="130" customFormat="1">
      <c r="A231" s="171"/>
      <c r="B231" s="172"/>
      <c r="C231" s="127"/>
      <c r="D231" s="171"/>
      <c r="G231" s="173"/>
      <c r="H231" s="173"/>
      <c r="I231" s="196"/>
      <c r="J231" s="173"/>
      <c r="K231" s="197"/>
      <c r="L231" s="175"/>
      <c r="M231" s="198"/>
      <c r="N231" s="199"/>
      <c r="O231" s="200"/>
      <c r="P231" s="199"/>
      <c r="Q231" s="199"/>
      <c r="R231" s="199"/>
      <c r="S231" s="200"/>
      <c r="T231" s="199"/>
      <c r="U231" s="199"/>
      <c r="V231" s="199"/>
      <c r="W231" s="200"/>
      <c r="X231" s="199"/>
      <c r="Y231" s="199"/>
      <c r="Z231" s="199"/>
      <c r="AA231" s="200"/>
      <c r="AB231" s="199"/>
      <c r="AC231" s="199"/>
      <c r="AD231" s="199"/>
      <c r="AE231" s="200"/>
      <c r="AF231" s="199"/>
      <c r="AG231" s="199"/>
      <c r="AH231" s="199"/>
      <c r="AI231" s="200"/>
      <c r="AJ231" s="199"/>
      <c r="AK231" s="199"/>
      <c r="AL231" s="199"/>
      <c r="AM231" s="200"/>
      <c r="AN231" s="199"/>
      <c r="AO231" s="199"/>
      <c r="AP231" s="199"/>
      <c r="AQ231" s="200"/>
      <c r="AR231" s="199"/>
      <c r="AS231" s="199"/>
      <c r="AT231" s="202"/>
      <c r="AU231" s="198"/>
      <c r="AV231" s="198"/>
      <c r="AW231" s="198"/>
      <c r="AX231" s="198"/>
      <c r="AY231" s="198"/>
      <c r="AZ231" s="198"/>
      <c r="BA231" s="198"/>
      <c r="BB231" s="198"/>
      <c r="BC231" s="198"/>
      <c r="BD231" s="198"/>
      <c r="BE231" s="198"/>
      <c r="BF231" s="198"/>
    </row>
    <row r="232" spans="1:58" s="130" customFormat="1">
      <c r="A232" s="171"/>
      <c r="B232" s="172"/>
      <c r="C232" s="127"/>
      <c r="D232" s="171"/>
      <c r="G232" s="173"/>
      <c r="H232" s="173"/>
      <c r="I232" s="196"/>
      <c r="J232" s="173"/>
      <c r="K232" s="197"/>
      <c r="L232" s="175"/>
      <c r="M232" s="198"/>
      <c r="N232" s="199"/>
      <c r="O232" s="200"/>
      <c r="P232" s="199"/>
      <c r="Q232" s="199"/>
      <c r="R232" s="199"/>
      <c r="S232" s="200"/>
      <c r="T232" s="199"/>
      <c r="U232" s="199"/>
      <c r="V232" s="199"/>
      <c r="W232" s="200"/>
      <c r="X232" s="199"/>
      <c r="Y232" s="199"/>
      <c r="Z232" s="199"/>
      <c r="AA232" s="200"/>
      <c r="AB232" s="199"/>
      <c r="AC232" s="199"/>
      <c r="AD232" s="199"/>
      <c r="AE232" s="200"/>
      <c r="AF232" s="199"/>
      <c r="AG232" s="199"/>
      <c r="AH232" s="199"/>
      <c r="AI232" s="200"/>
      <c r="AJ232" s="199"/>
      <c r="AK232" s="199"/>
      <c r="AL232" s="199"/>
      <c r="AM232" s="200"/>
      <c r="AN232" s="199"/>
      <c r="AO232" s="199"/>
      <c r="AP232" s="199"/>
      <c r="AQ232" s="200"/>
      <c r="AR232" s="199"/>
      <c r="AS232" s="199"/>
      <c r="AT232" s="202"/>
      <c r="AU232" s="198"/>
      <c r="AV232" s="198"/>
      <c r="AW232" s="198"/>
      <c r="AX232" s="198"/>
      <c r="AY232" s="198"/>
      <c r="AZ232" s="198"/>
      <c r="BA232" s="198"/>
      <c r="BB232" s="198"/>
      <c r="BC232" s="198"/>
      <c r="BD232" s="198"/>
      <c r="BE232" s="198"/>
      <c r="BF232" s="198"/>
    </row>
    <row r="233" spans="1:58" s="130" customFormat="1">
      <c r="A233" s="171"/>
      <c r="B233" s="172"/>
      <c r="C233" s="127"/>
      <c r="D233" s="171"/>
      <c r="G233" s="173"/>
      <c r="H233" s="173"/>
      <c r="I233" s="196"/>
      <c r="J233" s="173"/>
      <c r="K233" s="197"/>
      <c r="L233" s="175"/>
      <c r="M233" s="198"/>
      <c r="N233" s="199"/>
      <c r="O233" s="200"/>
      <c r="P233" s="199"/>
      <c r="Q233" s="199"/>
      <c r="R233" s="199"/>
      <c r="S233" s="200"/>
      <c r="T233" s="199"/>
      <c r="U233" s="199"/>
      <c r="V233" s="199"/>
      <c r="W233" s="200"/>
      <c r="X233" s="199"/>
      <c r="Y233" s="199"/>
      <c r="Z233" s="199"/>
      <c r="AA233" s="200"/>
      <c r="AB233" s="199"/>
      <c r="AC233" s="199"/>
      <c r="AD233" s="199"/>
      <c r="AE233" s="200"/>
      <c r="AF233" s="199"/>
      <c r="AG233" s="199"/>
      <c r="AH233" s="199"/>
      <c r="AI233" s="200"/>
      <c r="AJ233" s="199"/>
      <c r="AK233" s="199"/>
      <c r="AL233" s="199"/>
      <c r="AM233" s="200"/>
      <c r="AN233" s="199"/>
      <c r="AO233" s="199"/>
      <c r="AP233" s="199"/>
      <c r="AQ233" s="200"/>
      <c r="AR233" s="199"/>
      <c r="AS233" s="199"/>
      <c r="AT233" s="202"/>
      <c r="AU233" s="198"/>
      <c r="AV233" s="198"/>
      <c r="AW233" s="198"/>
      <c r="AX233" s="198"/>
      <c r="AY233" s="198"/>
      <c r="AZ233" s="198"/>
      <c r="BA233" s="198"/>
      <c r="BB233" s="198"/>
      <c r="BC233" s="198"/>
      <c r="BD233" s="198"/>
      <c r="BE233" s="198"/>
      <c r="BF233" s="198"/>
    </row>
    <row r="234" spans="1:58" s="130" customFormat="1">
      <c r="A234" s="171"/>
      <c r="B234" s="172"/>
      <c r="C234" s="127"/>
      <c r="D234" s="171"/>
      <c r="G234" s="173"/>
      <c r="H234" s="173"/>
      <c r="I234" s="196"/>
      <c r="J234" s="173"/>
      <c r="K234" s="197"/>
      <c r="L234" s="175"/>
      <c r="M234" s="198"/>
      <c r="N234" s="199"/>
      <c r="O234" s="200"/>
      <c r="P234" s="199"/>
      <c r="Q234" s="199"/>
      <c r="R234" s="199"/>
      <c r="S234" s="200"/>
      <c r="T234" s="199"/>
      <c r="U234" s="199"/>
      <c r="V234" s="199"/>
      <c r="W234" s="200"/>
      <c r="X234" s="199"/>
      <c r="Y234" s="199"/>
      <c r="Z234" s="199"/>
      <c r="AA234" s="200"/>
      <c r="AB234" s="199"/>
      <c r="AC234" s="199"/>
      <c r="AD234" s="199"/>
      <c r="AE234" s="200"/>
      <c r="AF234" s="199"/>
      <c r="AG234" s="199"/>
      <c r="AH234" s="199"/>
      <c r="AI234" s="200"/>
      <c r="AJ234" s="199"/>
      <c r="AK234" s="199"/>
      <c r="AL234" s="199"/>
      <c r="AM234" s="200"/>
      <c r="AN234" s="199"/>
      <c r="AO234" s="199"/>
      <c r="AP234" s="199"/>
      <c r="AQ234" s="200"/>
      <c r="AR234" s="199"/>
      <c r="AS234" s="199"/>
      <c r="AT234" s="202"/>
      <c r="AU234" s="198"/>
      <c r="AV234" s="198"/>
      <c r="AW234" s="198"/>
      <c r="AX234" s="198"/>
      <c r="AY234" s="198"/>
      <c r="AZ234" s="198"/>
      <c r="BA234" s="198"/>
      <c r="BB234" s="198"/>
      <c r="BC234" s="198"/>
      <c r="BD234" s="198"/>
      <c r="BE234" s="198"/>
      <c r="BF234" s="198"/>
    </row>
    <row r="235" spans="1:58" s="130" customFormat="1">
      <c r="A235" s="171"/>
      <c r="B235" s="172"/>
      <c r="C235" s="127"/>
      <c r="D235" s="171"/>
      <c r="G235" s="173"/>
      <c r="H235" s="173"/>
      <c r="I235" s="196"/>
      <c r="J235" s="173"/>
      <c r="K235" s="197"/>
      <c r="L235" s="175"/>
      <c r="M235" s="198"/>
      <c r="N235" s="199"/>
      <c r="O235" s="200"/>
      <c r="P235" s="199"/>
      <c r="Q235" s="199"/>
      <c r="R235" s="199"/>
      <c r="S235" s="200"/>
      <c r="T235" s="199"/>
      <c r="U235" s="199"/>
      <c r="V235" s="199"/>
      <c r="W235" s="200"/>
      <c r="X235" s="199"/>
      <c r="Y235" s="199"/>
      <c r="Z235" s="199"/>
      <c r="AA235" s="200"/>
      <c r="AB235" s="199"/>
      <c r="AC235" s="199"/>
      <c r="AD235" s="199"/>
      <c r="AE235" s="200"/>
      <c r="AF235" s="199"/>
      <c r="AG235" s="199"/>
      <c r="AH235" s="199"/>
      <c r="AI235" s="200"/>
      <c r="AJ235" s="199"/>
      <c r="AK235" s="199"/>
      <c r="AL235" s="199"/>
      <c r="AM235" s="200"/>
      <c r="AN235" s="199"/>
      <c r="AO235" s="199"/>
      <c r="AP235" s="199"/>
      <c r="AQ235" s="200"/>
      <c r="AR235" s="199"/>
      <c r="AS235" s="199"/>
      <c r="AT235" s="202"/>
      <c r="AU235" s="198"/>
      <c r="AV235" s="198"/>
      <c r="AW235" s="198"/>
      <c r="AX235" s="198"/>
      <c r="AY235" s="198"/>
      <c r="AZ235" s="198"/>
      <c r="BA235" s="198"/>
      <c r="BB235" s="198"/>
      <c r="BC235" s="198"/>
      <c r="BD235" s="198"/>
      <c r="BE235" s="198"/>
      <c r="BF235" s="198"/>
    </row>
    <row r="236" spans="1:58" s="130" customFormat="1">
      <c r="A236" s="171"/>
      <c r="B236" s="172"/>
      <c r="C236" s="127"/>
      <c r="D236" s="171"/>
      <c r="G236" s="173"/>
      <c r="H236" s="173"/>
      <c r="I236" s="196"/>
      <c r="J236" s="173"/>
      <c r="K236" s="197"/>
      <c r="L236" s="175"/>
      <c r="M236" s="198"/>
      <c r="N236" s="199"/>
      <c r="O236" s="200"/>
      <c r="P236" s="199"/>
      <c r="Q236" s="199"/>
      <c r="R236" s="199"/>
      <c r="S236" s="200"/>
      <c r="T236" s="199"/>
      <c r="U236" s="199"/>
      <c r="V236" s="199"/>
      <c r="W236" s="200"/>
      <c r="X236" s="199"/>
      <c r="Y236" s="199"/>
      <c r="Z236" s="199"/>
      <c r="AA236" s="200"/>
      <c r="AB236" s="199"/>
      <c r="AC236" s="199"/>
      <c r="AD236" s="199"/>
      <c r="AE236" s="200"/>
      <c r="AF236" s="199"/>
      <c r="AG236" s="199"/>
      <c r="AH236" s="199"/>
      <c r="AI236" s="200"/>
      <c r="AJ236" s="199"/>
      <c r="AK236" s="199"/>
      <c r="AL236" s="199"/>
      <c r="AM236" s="200"/>
      <c r="AN236" s="199"/>
      <c r="AO236" s="199"/>
      <c r="AP236" s="199"/>
      <c r="AQ236" s="200"/>
      <c r="AR236" s="199"/>
      <c r="AS236" s="199"/>
      <c r="AT236" s="202"/>
      <c r="AU236" s="198"/>
      <c r="AV236" s="198"/>
      <c r="AW236" s="198"/>
      <c r="AX236" s="198"/>
      <c r="AY236" s="198"/>
      <c r="AZ236" s="198"/>
      <c r="BA236" s="198"/>
      <c r="BB236" s="198"/>
      <c r="BC236" s="198"/>
      <c r="BD236" s="198"/>
      <c r="BE236" s="198"/>
      <c r="BF236" s="198"/>
    </row>
    <row r="237" spans="1:58" s="130" customFormat="1">
      <c r="A237" s="171"/>
      <c r="B237" s="172"/>
      <c r="C237" s="127"/>
      <c r="D237" s="171"/>
      <c r="G237" s="173"/>
      <c r="H237" s="173"/>
      <c r="I237" s="196"/>
      <c r="J237" s="173"/>
      <c r="K237" s="197"/>
      <c r="L237" s="175"/>
      <c r="M237" s="198"/>
      <c r="N237" s="199"/>
      <c r="O237" s="200"/>
      <c r="P237" s="199"/>
      <c r="Q237" s="199"/>
      <c r="R237" s="199"/>
      <c r="S237" s="200"/>
      <c r="T237" s="199"/>
      <c r="U237" s="199"/>
      <c r="V237" s="199"/>
      <c r="W237" s="200"/>
      <c r="X237" s="199"/>
      <c r="Y237" s="199"/>
      <c r="Z237" s="199"/>
      <c r="AA237" s="200"/>
      <c r="AB237" s="199"/>
      <c r="AC237" s="199"/>
      <c r="AD237" s="199"/>
      <c r="AE237" s="200"/>
      <c r="AF237" s="199"/>
      <c r="AG237" s="199"/>
      <c r="AH237" s="199"/>
      <c r="AI237" s="200"/>
      <c r="AJ237" s="199"/>
      <c r="AK237" s="199"/>
      <c r="AL237" s="199"/>
      <c r="AM237" s="200"/>
      <c r="AN237" s="199"/>
      <c r="AO237" s="199"/>
      <c r="AP237" s="199"/>
      <c r="AQ237" s="200"/>
      <c r="AR237" s="199"/>
      <c r="AS237" s="199"/>
      <c r="AT237" s="202"/>
      <c r="AU237" s="198"/>
      <c r="AV237" s="198"/>
      <c r="AW237" s="198"/>
      <c r="AX237" s="198"/>
      <c r="AY237" s="198"/>
      <c r="AZ237" s="198"/>
      <c r="BA237" s="198"/>
      <c r="BB237" s="198"/>
      <c r="BC237" s="198"/>
      <c r="BD237" s="198"/>
      <c r="BE237" s="198"/>
      <c r="BF237" s="198"/>
    </row>
    <row r="238" spans="1:58" s="130" customFormat="1">
      <c r="A238" s="171"/>
      <c r="B238" s="172"/>
      <c r="C238" s="127"/>
      <c r="D238" s="171"/>
      <c r="G238" s="173"/>
      <c r="H238" s="173"/>
      <c r="I238" s="196"/>
      <c r="J238" s="173"/>
      <c r="K238" s="197"/>
      <c r="L238" s="175"/>
      <c r="M238" s="198"/>
      <c r="N238" s="199"/>
      <c r="O238" s="200"/>
      <c r="P238" s="199"/>
      <c r="Q238" s="199"/>
      <c r="R238" s="199"/>
      <c r="S238" s="200"/>
      <c r="T238" s="199"/>
      <c r="U238" s="199"/>
      <c r="V238" s="199"/>
      <c r="W238" s="200"/>
      <c r="X238" s="199"/>
      <c r="Y238" s="199"/>
      <c r="Z238" s="199"/>
      <c r="AA238" s="200"/>
      <c r="AB238" s="199"/>
      <c r="AC238" s="199"/>
      <c r="AD238" s="199"/>
      <c r="AE238" s="200"/>
      <c r="AF238" s="199"/>
      <c r="AG238" s="199"/>
      <c r="AH238" s="199"/>
      <c r="AI238" s="200"/>
      <c r="AJ238" s="199"/>
      <c r="AK238" s="199"/>
      <c r="AL238" s="199"/>
      <c r="AM238" s="200"/>
      <c r="AN238" s="199"/>
      <c r="AO238" s="199"/>
      <c r="AP238" s="199"/>
      <c r="AQ238" s="200"/>
      <c r="AR238" s="199"/>
      <c r="AS238" s="199"/>
      <c r="AT238" s="202"/>
      <c r="AU238" s="198"/>
      <c r="AV238" s="198"/>
      <c r="AW238" s="198"/>
      <c r="AX238" s="198"/>
      <c r="AY238" s="198"/>
      <c r="AZ238" s="198"/>
      <c r="BA238" s="198"/>
      <c r="BB238" s="198"/>
      <c r="BC238" s="198"/>
      <c r="BD238" s="198"/>
      <c r="BE238" s="198"/>
      <c r="BF238" s="198"/>
    </row>
    <row r="239" spans="1:58" s="130" customFormat="1">
      <c r="A239" s="171"/>
      <c r="B239" s="172"/>
      <c r="C239" s="127"/>
      <c r="D239" s="171"/>
      <c r="G239" s="173"/>
      <c r="H239" s="173"/>
      <c r="I239" s="196"/>
      <c r="J239" s="173"/>
      <c r="K239" s="197"/>
      <c r="L239" s="175"/>
      <c r="M239" s="198"/>
      <c r="N239" s="199"/>
      <c r="O239" s="200"/>
      <c r="P239" s="199"/>
      <c r="Q239" s="199"/>
      <c r="R239" s="199"/>
      <c r="S239" s="200"/>
      <c r="T239" s="199"/>
      <c r="U239" s="199"/>
      <c r="V239" s="199"/>
      <c r="W239" s="200"/>
      <c r="X239" s="199"/>
      <c r="Y239" s="199"/>
      <c r="Z239" s="199"/>
      <c r="AA239" s="200"/>
      <c r="AB239" s="199"/>
      <c r="AC239" s="199"/>
      <c r="AD239" s="199"/>
      <c r="AE239" s="200"/>
      <c r="AF239" s="199"/>
      <c r="AG239" s="199"/>
      <c r="AH239" s="199"/>
      <c r="AI239" s="200"/>
      <c r="AJ239" s="199"/>
      <c r="AK239" s="199"/>
      <c r="AL239" s="199"/>
      <c r="AM239" s="200"/>
      <c r="AN239" s="199"/>
      <c r="AO239" s="199"/>
      <c r="AP239" s="199"/>
      <c r="AQ239" s="200"/>
      <c r="AR239" s="199"/>
      <c r="AS239" s="199"/>
      <c r="AT239" s="202"/>
      <c r="AU239" s="198"/>
      <c r="AV239" s="198"/>
      <c r="AW239" s="198"/>
      <c r="AX239" s="198"/>
      <c r="AY239" s="198"/>
      <c r="AZ239" s="198"/>
      <c r="BA239" s="198"/>
      <c r="BB239" s="198"/>
      <c r="BC239" s="198"/>
      <c r="BD239" s="198"/>
      <c r="BE239" s="198"/>
      <c r="BF239" s="198"/>
    </row>
    <row r="240" spans="1:58" s="130" customFormat="1">
      <c r="A240" s="171"/>
      <c r="B240" s="172"/>
      <c r="C240" s="127"/>
      <c r="D240" s="171"/>
      <c r="G240" s="173"/>
      <c r="H240" s="173"/>
      <c r="I240" s="196"/>
      <c r="J240" s="173"/>
      <c r="K240" s="197"/>
      <c r="L240" s="175"/>
      <c r="M240" s="198"/>
      <c r="N240" s="199"/>
      <c r="O240" s="200"/>
      <c r="P240" s="199"/>
      <c r="Q240" s="199"/>
      <c r="R240" s="199"/>
      <c r="S240" s="200"/>
      <c r="T240" s="199"/>
      <c r="U240" s="199"/>
      <c r="V240" s="199"/>
      <c r="W240" s="200"/>
      <c r="X240" s="199"/>
      <c r="Y240" s="199"/>
      <c r="Z240" s="199"/>
      <c r="AA240" s="200"/>
      <c r="AB240" s="199"/>
      <c r="AC240" s="199"/>
      <c r="AD240" s="199"/>
      <c r="AE240" s="200"/>
      <c r="AF240" s="199"/>
      <c r="AG240" s="199"/>
      <c r="AH240" s="199"/>
      <c r="AI240" s="200"/>
      <c r="AJ240" s="199"/>
      <c r="AK240" s="199"/>
      <c r="AL240" s="199"/>
      <c r="AM240" s="200"/>
      <c r="AN240" s="199"/>
      <c r="AO240" s="199"/>
      <c r="AP240" s="199"/>
      <c r="AQ240" s="200"/>
      <c r="AR240" s="199"/>
      <c r="AS240" s="199"/>
      <c r="AT240" s="202"/>
      <c r="AU240" s="198"/>
      <c r="AV240" s="198"/>
      <c r="AW240" s="198"/>
      <c r="AX240" s="198"/>
      <c r="AY240" s="198"/>
      <c r="AZ240" s="198"/>
      <c r="BA240" s="198"/>
      <c r="BB240" s="198"/>
      <c r="BC240" s="198"/>
      <c r="BD240" s="198"/>
      <c r="BE240" s="198"/>
      <c r="BF240" s="198"/>
    </row>
    <row r="241" spans="1:58" s="130" customFormat="1">
      <c r="A241" s="171"/>
      <c r="B241" s="172"/>
      <c r="C241" s="127"/>
      <c r="D241" s="171"/>
      <c r="G241" s="173"/>
      <c r="H241" s="173"/>
      <c r="I241" s="196"/>
      <c r="J241" s="173"/>
      <c r="K241" s="197"/>
      <c r="L241" s="175"/>
      <c r="M241" s="198"/>
      <c r="N241" s="199"/>
      <c r="O241" s="200"/>
      <c r="P241" s="199"/>
      <c r="Q241" s="199"/>
      <c r="R241" s="199"/>
      <c r="S241" s="200"/>
      <c r="T241" s="199"/>
      <c r="U241" s="199"/>
      <c r="V241" s="199"/>
      <c r="W241" s="200"/>
      <c r="X241" s="199"/>
      <c r="Y241" s="199"/>
      <c r="Z241" s="199"/>
      <c r="AA241" s="200"/>
      <c r="AB241" s="199"/>
      <c r="AC241" s="199"/>
      <c r="AD241" s="199"/>
      <c r="AE241" s="200"/>
      <c r="AF241" s="199"/>
      <c r="AG241" s="199"/>
      <c r="AH241" s="199"/>
      <c r="AI241" s="200"/>
      <c r="AJ241" s="199"/>
      <c r="AK241" s="199"/>
      <c r="AL241" s="199"/>
      <c r="AM241" s="200"/>
      <c r="AN241" s="199"/>
      <c r="AO241" s="199"/>
      <c r="AP241" s="199"/>
      <c r="AQ241" s="200"/>
      <c r="AR241" s="199"/>
      <c r="AS241" s="199"/>
      <c r="AT241" s="202"/>
      <c r="AU241" s="198"/>
      <c r="AV241" s="198"/>
      <c r="AW241" s="198"/>
      <c r="AX241" s="198"/>
      <c r="AY241" s="198"/>
      <c r="AZ241" s="198"/>
      <c r="BA241" s="198"/>
      <c r="BB241" s="198"/>
      <c r="BC241" s="198"/>
      <c r="BD241" s="198"/>
      <c r="BE241" s="198"/>
      <c r="BF241" s="198"/>
    </row>
    <row r="242" spans="1:58" s="130" customFormat="1">
      <c r="A242" s="171"/>
      <c r="B242" s="172"/>
      <c r="C242" s="127"/>
      <c r="D242" s="171"/>
      <c r="G242" s="173"/>
      <c r="H242" s="173"/>
      <c r="I242" s="196"/>
      <c r="J242" s="173"/>
      <c r="K242" s="197"/>
      <c r="L242" s="175"/>
      <c r="M242" s="198"/>
      <c r="N242" s="199"/>
      <c r="O242" s="200"/>
      <c r="P242" s="199"/>
      <c r="Q242" s="199"/>
      <c r="R242" s="199"/>
      <c r="S242" s="200"/>
      <c r="T242" s="199"/>
      <c r="U242" s="199"/>
      <c r="V242" s="199"/>
      <c r="W242" s="200"/>
      <c r="X242" s="199"/>
      <c r="Y242" s="199"/>
      <c r="Z242" s="199"/>
      <c r="AA242" s="200"/>
      <c r="AB242" s="199"/>
      <c r="AC242" s="199"/>
      <c r="AD242" s="199"/>
      <c r="AE242" s="200"/>
      <c r="AF242" s="199"/>
      <c r="AG242" s="199"/>
      <c r="AH242" s="199"/>
      <c r="AI242" s="200"/>
      <c r="AJ242" s="199"/>
      <c r="AK242" s="199"/>
      <c r="AL242" s="199"/>
      <c r="AM242" s="200"/>
      <c r="AN242" s="199"/>
      <c r="AO242" s="199"/>
      <c r="AP242" s="199"/>
      <c r="AQ242" s="200"/>
      <c r="AR242" s="199"/>
      <c r="AS242" s="199"/>
      <c r="AT242" s="202"/>
      <c r="AU242" s="198"/>
      <c r="AV242" s="198"/>
      <c r="AW242" s="198"/>
      <c r="AX242" s="198"/>
      <c r="AY242" s="198"/>
      <c r="AZ242" s="198"/>
      <c r="BA242" s="198"/>
      <c r="BB242" s="198"/>
      <c r="BC242" s="198"/>
      <c r="BD242" s="198"/>
      <c r="BE242" s="198"/>
      <c r="BF242" s="198"/>
    </row>
    <row r="243" spans="1:58" s="130" customFormat="1">
      <c r="A243" s="171"/>
      <c r="B243" s="172"/>
      <c r="C243" s="127"/>
      <c r="D243" s="171"/>
      <c r="G243" s="173"/>
      <c r="H243" s="173"/>
      <c r="I243" s="196"/>
      <c r="J243" s="173"/>
      <c r="K243" s="197"/>
      <c r="L243" s="175"/>
      <c r="M243" s="198"/>
      <c r="N243" s="199"/>
      <c r="O243" s="200"/>
      <c r="P243" s="199"/>
      <c r="Q243" s="199"/>
      <c r="R243" s="199"/>
      <c r="S243" s="200"/>
      <c r="T243" s="199"/>
      <c r="U243" s="199"/>
      <c r="V243" s="199"/>
      <c r="W243" s="200"/>
      <c r="X243" s="199"/>
      <c r="Y243" s="199"/>
      <c r="Z243" s="199"/>
      <c r="AA243" s="200"/>
      <c r="AB243" s="199"/>
      <c r="AC243" s="199"/>
      <c r="AD243" s="199"/>
      <c r="AE243" s="200"/>
      <c r="AF243" s="199"/>
      <c r="AG243" s="199"/>
      <c r="AH243" s="199"/>
      <c r="AI243" s="200"/>
      <c r="AJ243" s="199"/>
      <c r="AK243" s="199"/>
      <c r="AL243" s="199"/>
      <c r="AM243" s="200"/>
      <c r="AN243" s="199"/>
      <c r="AO243" s="199"/>
      <c r="AP243" s="199"/>
      <c r="AQ243" s="200"/>
      <c r="AR243" s="199"/>
      <c r="AS243" s="199"/>
      <c r="AT243" s="202"/>
      <c r="AU243" s="198"/>
      <c r="AV243" s="198"/>
      <c r="AW243" s="198"/>
      <c r="AX243" s="198"/>
      <c r="AY243" s="198"/>
      <c r="AZ243" s="198"/>
      <c r="BA243" s="198"/>
      <c r="BB243" s="198"/>
      <c r="BC243" s="198"/>
      <c r="BD243" s="198"/>
      <c r="BE243" s="198"/>
      <c r="BF243" s="198"/>
    </row>
    <row r="244" spans="1:58" s="130" customFormat="1">
      <c r="A244" s="171"/>
      <c r="B244" s="172"/>
      <c r="C244" s="127"/>
      <c r="D244" s="171"/>
      <c r="G244" s="173"/>
      <c r="H244" s="173"/>
      <c r="I244" s="196"/>
      <c r="J244" s="173"/>
      <c r="K244" s="197"/>
      <c r="L244" s="175"/>
      <c r="M244" s="198"/>
      <c r="N244" s="199"/>
      <c r="O244" s="200"/>
      <c r="P244" s="199"/>
      <c r="Q244" s="199"/>
      <c r="R244" s="199"/>
      <c r="S244" s="200"/>
      <c r="T244" s="199"/>
      <c r="U244" s="199"/>
      <c r="V244" s="199"/>
      <c r="W244" s="200"/>
      <c r="X244" s="199"/>
      <c r="Y244" s="199"/>
      <c r="Z244" s="199"/>
      <c r="AA244" s="200"/>
      <c r="AB244" s="199"/>
      <c r="AC244" s="199"/>
      <c r="AD244" s="199"/>
      <c r="AE244" s="200"/>
      <c r="AF244" s="199"/>
      <c r="AG244" s="199"/>
      <c r="AH244" s="199"/>
      <c r="AI244" s="200"/>
      <c r="AJ244" s="199"/>
      <c r="AK244" s="199"/>
      <c r="AL244" s="199"/>
      <c r="AM244" s="200"/>
      <c r="AN244" s="199"/>
      <c r="AO244" s="199"/>
      <c r="AP244" s="199"/>
      <c r="AQ244" s="200"/>
      <c r="AR244" s="199"/>
      <c r="AS244" s="199"/>
      <c r="AT244" s="202"/>
      <c r="AU244" s="198"/>
      <c r="AV244" s="198"/>
      <c r="AW244" s="198"/>
      <c r="AX244" s="198"/>
      <c r="AY244" s="198"/>
      <c r="AZ244" s="198"/>
      <c r="BA244" s="198"/>
      <c r="BB244" s="198"/>
      <c r="BC244" s="198"/>
      <c r="BD244" s="198"/>
      <c r="BE244" s="198"/>
      <c r="BF244" s="198"/>
    </row>
    <row r="245" spans="1:58" s="130" customFormat="1">
      <c r="A245" s="171"/>
      <c r="B245" s="172"/>
      <c r="C245" s="127"/>
      <c r="D245" s="171"/>
      <c r="G245" s="173"/>
      <c r="H245" s="173"/>
      <c r="I245" s="196"/>
      <c r="J245" s="173"/>
      <c r="K245" s="197"/>
      <c r="L245" s="175"/>
      <c r="M245" s="198"/>
      <c r="N245" s="199"/>
      <c r="O245" s="200"/>
      <c r="P245" s="199"/>
      <c r="Q245" s="199"/>
      <c r="R245" s="199"/>
      <c r="S245" s="200"/>
      <c r="T245" s="199"/>
      <c r="U245" s="199"/>
      <c r="V245" s="199"/>
      <c r="W245" s="200"/>
      <c r="X245" s="199"/>
      <c r="Y245" s="199"/>
      <c r="Z245" s="199"/>
      <c r="AA245" s="200"/>
      <c r="AB245" s="199"/>
      <c r="AC245" s="199"/>
      <c r="AD245" s="199"/>
      <c r="AE245" s="200"/>
      <c r="AF245" s="199"/>
      <c r="AG245" s="199"/>
      <c r="AH245" s="199"/>
      <c r="AI245" s="200"/>
      <c r="AJ245" s="199"/>
      <c r="AK245" s="199"/>
      <c r="AL245" s="199"/>
      <c r="AM245" s="200"/>
      <c r="AN245" s="199"/>
      <c r="AO245" s="199"/>
      <c r="AP245" s="199"/>
      <c r="AQ245" s="200"/>
      <c r="AR245" s="199"/>
      <c r="AS245" s="199"/>
      <c r="AT245" s="202"/>
      <c r="AU245" s="198"/>
      <c r="AV245" s="198"/>
      <c r="AW245" s="198"/>
      <c r="AX245" s="198"/>
      <c r="AY245" s="198"/>
      <c r="AZ245" s="198"/>
      <c r="BA245" s="198"/>
      <c r="BB245" s="198"/>
      <c r="BC245" s="198"/>
      <c r="BD245" s="198"/>
      <c r="BE245" s="198"/>
      <c r="BF245" s="198"/>
    </row>
    <row r="246" spans="1:58" s="130" customFormat="1">
      <c r="A246" s="171"/>
      <c r="B246" s="172"/>
      <c r="C246" s="127"/>
      <c r="D246" s="171"/>
      <c r="G246" s="173"/>
      <c r="H246" s="173"/>
      <c r="I246" s="196"/>
      <c r="J246" s="173"/>
      <c r="K246" s="197"/>
      <c r="L246" s="175"/>
      <c r="M246" s="198"/>
      <c r="N246" s="199"/>
      <c r="O246" s="200"/>
      <c r="P246" s="199"/>
      <c r="Q246" s="199"/>
      <c r="R246" s="199"/>
      <c r="S246" s="200"/>
      <c r="T246" s="199"/>
      <c r="U246" s="199"/>
      <c r="V246" s="199"/>
      <c r="W246" s="200"/>
      <c r="X246" s="199"/>
      <c r="Y246" s="199"/>
      <c r="Z246" s="199"/>
      <c r="AA246" s="200"/>
      <c r="AB246" s="199"/>
      <c r="AC246" s="199"/>
      <c r="AD246" s="199"/>
      <c r="AE246" s="200"/>
      <c r="AF246" s="199"/>
      <c r="AG246" s="199"/>
      <c r="AH246" s="199"/>
      <c r="AI246" s="200"/>
      <c r="AJ246" s="199"/>
      <c r="AK246" s="199"/>
      <c r="AL246" s="199"/>
      <c r="AM246" s="200"/>
      <c r="AN246" s="199"/>
      <c r="AO246" s="199"/>
      <c r="AP246" s="199"/>
      <c r="AQ246" s="200"/>
      <c r="AR246" s="199"/>
      <c r="AS246" s="199"/>
      <c r="AT246" s="202"/>
      <c r="AU246" s="198"/>
      <c r="AV246" s="198"/>
      <c r="AW246" s="198"/>
      <c r="AX246" s="198"/>
      <c r="AY246" s="198"/>
      <c r="AZ246" s="198"/>
      <c r="BA246" s="198"/>
      <c r="BB246" s="198"/>
      <c r="BC246" s="198"/>
      <c r="BD246" s="198"/>
      <c r="BE246" s="198"/>
      <c r="BF246" s="198"/>
    </row>
    <row r="247" spans="1:58" s="130" customFormat="1">
      <c r="A247" s="171"/>
      <c r="B247" s="172"/>
      <c r="C247" s="127"/>
      <c r="D247" s="171"/>
      <c r="G247" s="173"/>
      <c r="H247" s="173"/>
      <c r="I247" s="196"/>
      <c r="J247" s="173"/>
      <c r="K247" s="197"/>
      <c r="L247" s="175"/>
      <c r="M247" s="198"/>
      <c r="N247" s="199"/>
      <c r="O247" s="200"/>
      <c r="P247" s="199"/>
      <c r="Q247" s="199"/>
      <c r="R247" s="199"/>
      <c r="S247" s="200"/>
      <c r="T247" s="199"/>
      <c r="U247" s="199"/>
      <c r="V247" s="199"/>
      <c r="W247" s="200"/>
      <c r="X247" s="199"/>
      <c r="Y247" s="199"/>
      <c r="Z247" s="199"/>
      <c r="AA247" s="200"/>
      <c r="AB247" s="199"/>
      <c r="AC247" s="199"/>
      <c r="AD247" s="199"/>
      <c r="AE247" s="200"/>
      <c r="AF247" s="199"/>
      <c r="AG247" s="199"/>
      <c r="AH247" s="199"/>
      <c r="AI247" s="200"/>
      <c r="AJ247" s="199"/>
      <c r="AK247" s="199"/>
      <c r="AL247" s="199"/>
      <c r="AM247" s="200"/>
      <c r="AN247" s="199"/>
      <c r="AO247" s="199"/>
      <c r="AP247" s="199"/>
      <c r="AQ247" s="200"/>
      <c r="AR247" s="199"/>
      <c r="AS247" s="199"/>
      <c r="AT247" s="202"/>
      <c r="AU247" s="198"/>
      <c r="AV247" s="198"/>
      <c r="AW247" s="198"/>
      <c r="AX247" s="198"/>
      <c r="AY247" s="198"/>
      <c r="AZ247" s="198"/>
      <c r="BA247" s="198"/>
      <c r="BB247" s="198"/>
      <c r="BC247" s="198"/>
      <c r="BD247" s="198"/>
      <c r="BE247" s="198"/>
      <c r="BF247" s="198"/>
    </row>
    <row r="248" spans="1:58" s="130" customFormat="1">
      <c r="A248" s="171"/>
      <c r="B248" s="172"/>
      <c r="C248" s="127"/>
      <c r="D248" s="171"/>
      <c r="G248" s="173"/>
      <c r="H248" s="173"/>
      <c r="I248" s="196"/>
      <c r="J248" s="173"/>
      <c r="K248" s="197"/>
      <c r="L248" s="175"/>
      <c r="M248" s="198"/>
      <c r="N248" s="199"/>
      <c r="O248" s="200"/>
      <c r="P248" s="199"/>
      <c r="Q248" s="199"/>
      <c r="R248" s="199"/>
      <c r="S248" s="200"/>
      <c r="T248" s="199"/>
      <c r="U248" s="199"/>
      <c r="V248" s="199"/>
      <c r="W248" s="200"/>
      <c r="X248" s="199"/>
      <c r="Y248" s="199"/>
      <c r="Z248" s="199"/>
      <c r="AA248" s="200"/>
      <c r="AB248" s="199"/>
      <c r="AC248" s="199"/>
      <c r="AD248" s="199"/>
      <c r="AE248" s="200"/>
      <c r="AF248" s="199"/>
      <c r="AG248" s="199"/>
      <c r="AH248" s="199"/>
      <c r="AI248" s="200"/>
      <c r="AJ248" s="199"/>
      <c r="AK248" s="199"/>
      <c r="AL248" s="199"/>
      <c r="AM248" s="200"/>
      <c r="AN248" s="199"/>
      <c r="AO248" s="199"/>
      <c r="AP248" s="199"/>
      <c r="AQ248" s="200"/>
      <c r="AR248" s="199"/>
      <c r="AS248" s="199"/>
      <c r="AT248" s="202"/>
      <c r="AU248" s="198"/>
      <c r="AV248" s="198"/>
      <c r="AW248" s="198"/>
      <c r="AX248" s="198"/>
      <c r="AY248" s="198"/>
      <c r="AZ248" s="198"/>
      <c r="BA248" s="198"/>
      <c r="BB248" s="198"/>
      <c r="BC248" s="198"/>
      <c r="BD248" s="198"/>
      <c r="BE248" s="198"/>
      <c r="BF248" s="198"/>
    </row>
    <row r="249" spans="1:58" s="130" customFormat="1">
      <c r="A249" s="171"/>
      <c r="B249" s="172"/>
      <c r="C249" s="127"/>
      <c r="D249" s="171"/>
      <c r="G249" s="173"/>
      <c r="H249" s="173"/>
      <c r="I249" s="196"/>
      <c r="J249" s="173"/>
      <c r="K249" s="197"/>
      <c r="L249" s="175"/>
      <c r="M249" s="198"/>
      <c r="N249" s="199"/>
      <c r="O249" s="200"/>
      <c r="P249" s="199"/>
      <c r="Q249" s="199"/>
      <c r="R249" s="199"/>
      <c r="S249" s="200"/>
      <c r="T249" s="199"/>
      <c r="U249" s="199"/>
      <c r="V249" s="199"/>
      <c r="W249" s="200"/>
      <c r="X249" s="199"/>
      <c r="Y249" s="199"/>
      <c r="Z249" s="199"/>
      <c r="AA249" s="200"/>
      <c r="AB249" s="199"/>
      <c r="AC249" s="199"/>
      <c r="AD249" s="199"/>
      <c r="AE249" s="200"/>
      <c r="AF249" s="199"/>
      <c r="AG249" s="199"/>
      <c r="AH249" s="199"/>
      <c r="AI249" s="200"/>
      <c r="AJ249" s="199"/>
      <c r="AK249" s="199"/>
      <c r="AL249" s="199"/>
      <c r="AM249" s="200"/>
      <c r="AN249" s="199"/>
      <c r="AO249" s="199"/>
      <c r="AP249" s="199"/>
      <c r="AQ249" s="200"/>
      <c r="AR249" s="199"/>
      <c r="AS249" s="199"/>
      <c r="AT249" s="202"/>
      <c r="AU249" s="198"/>
      <c r="AV249" s="198"/>
      <c r="AW249" s="198"/>
      <c r="AX249" s="198"/>
      <c r="AY249" s="198"/>
      <c r="AZ249" s="198"/>
      <c r="BA249" s="198"/>
      <c r="BB249" s="198"/>
      <c r="BC249" s="198"/>
      <c r="BD249" s="198"/>
      <c r="BE249" s="198"/>
      <c r="BF249" s="198"/>
    </row>
    <row r="250" spans="1:58" s="130" customFormat="1">
      <c r="A250" s="171"/>
      <c r="B250" s="172"/>
      <c r="C250" s="127"/>
      <c r="D250" s="171"/>
      <c r="G250" s="173"/>
      <c r="H250" s="173"/>
      <c r="I250" s="196"/>
      <c r="J250" s="173"/>
      <c r="K250" s="197"/>
      <c r="L250" s="175"/>
      <c r="M250" s="198"/>
      <c r="N250" s="199"/>
      <c r="O250" s="200"/>
      <c r="P250" s="199"/>
      <c r="Q250" s="199"/>
      <c r="R250" s="199"/>
      <c r="S250" s="200"/>
      <c r="T250" s="199"/>
      <c r="U250" s="199"/>
      <c r="V250" s="199"/>
      <c r="W250" s="200"/>
      <c r="X250" s="199"/>
      <c r="Y250" s="199"/>
      <c r="Z250" s="199"/>
      <c r="AA250" s="200"/>
      <c r="AB250" s="199"/>
      <c r="AC250" s="199"/>
      <c r="AD250" s="199"/>
      <c r="AE250" s="200"/>
      <c r="AF250" s="199"/>
      <c r="AG250" s="199"/>
      <c r="AH250" s="199"/>
      <c r="AI250" s="200"/>
      <c r="AJ250" s="199"/>
      <c r="AK250" s="199"/>
      <c r="AL250" s="199"/>
      <c r="AM250" s="200"/>
      <c r="AN250" s="199"/>
      <c r="AO250" s="199"/>
      <c r="AP250" s="199"/>
      <c r="AQ250" s="200"/>
      <c r="AR250" s="199"/>
      <c r="AS250" s="199"/>
      <c r="AT250" s="202"/>
      <c r="AU250" s="198"/>
      <c r="AV250" s="198"/>
      <c r="AW250" s="198"/>
      <c r="AX250" s="198"/>
      <c r="AY250" s="198"/>
      <c r="AZ250" s="198"/>
      <c r="BA250" s="198"/>
      <c r="BB250" s="198"/>
      <c r="BC250" s="198"/>
      <c r="BD250" s="198"/>
      <c r="BE250" s="198"/>
      <c r="BF250" s="198"/>
    </row>
    <row r="251" spans="1:58" s="130" customFormat="1">
      <c r="A251" s="171"/>
      <c r="B251" s="172"/>
      <c r="C251" s="127"/>
      <c r="D251" s="171"/>
      <c r="G251" s="173"/>
      <c r="H251" s="173"/>
      <c r="I251" s="196"/>
      <c r="J251" s="173"/>
      <c r="K251" s="197"/>
      <c r="L251" s="175"/>
      <c r="M251" s="198"/>
      <c r="N251" s="199"/>
      <c r="O251" s="200"/>
      <c r="P251" s="199"/>
      <c r="Q251" s="199"/>
      <c r="R251" s="199"/>
      <c r="S251" s="200"/>
      <c r="T251" s="199"/>
      <c r="U251" s="199"/>
      <c r="V251" s="199"/>
      <c r="W251" s="200"/>
      <c r="X251" s="199"/>
      <c r="Y251" s="199"/>
      <c r="Z251" s="199"/>
      <c r="AA251" s="200"/>
      <c r="AB251" s="199"/>
      <c r="AC251" s="199"/>
      <c r="AD251" s="199"/>
      <c r="AE251" s="200"/>
      <c r="AF251" s="199"/>
      <c r="AG251" s="199"/>
      <c r="AH251" s="199"/>
      <c r="AI251" s="200"/>
      <c r="AJ251" s="199"/>
      <c r="AK251" s="199"/>
      <c r="AL251" s="199"/>
      <c r="AM251" s="200"/>
      <c r="AN251" s="199"/>
      <c r="AO251" s="199"/>
      <c r="AP251" s="199"/>
      <c r="AQ251" s="200"/>
      <c r="AR251" s="199"/>
      <c r="AS251" s="199"/>
      <c r="AT251" s="202"/>
      <c r="AU251" s="198"/>
      <c r="AV251" s="198"/>
      <c r="AW251" s="198"/>
      <c r="AX251" s="198"/>
      <c r="AY251" s="198"/>
      <c r="AZ251" s="198"/>
      <c r="BA251" s="198"/>
      <c r="BB251" s="198"/>
      <c r="BC251" s="198"/>
      <c r="BD251" s="198"/>
      <c r="BE251" s="198"/>
      <c r="BF251" s="198"/>
    </row>
    <row r="252" spans="1:58" s="130" customFormat="1">
      <c r="A252" s="171"/>
      <c r="B252" s="172"/>
      <c r="C252" s="127"/>
      <c r="D252" s="171"/>
      <c r="G252" s="173"/>
      <c r="H252" s="173"/>
      <c r="I252" s="196"/>
      <c r="J252" s="173"/>
      <c r="K252" s="197"/>
      <c r="L252" s="175"/>
      <c r="M252" s="198"/>
      <c r="N252" s="199"/>
      <c r="O252" s="200"/>
      <c r="P252" s="199"/>
      <c r="Q252" s="199"/>
      <c r="R252" s="199"/>
      <c r="S252" s="200"/>
      <c r="T252" s="199"/>
      <c r="U252" s="199"/>
      <c r="V252" s="199"/>
      <c r="W252" s="200"/>
      <c r="X252" s="199"/>
      <c r="Y252" s="199"/>
      <c r="Z252" s="199"/>
      <c r="AA252" s="200"/>
      <c r="AB252" s="199"/>
      <c r="AC252" s="199"/>
      <c r="AD252" s="199"/>
      <c r="AE252" s="200"/>
      <c r="AF252" s="199"/>
      <c r="AG252" s="199"/>
      <c r="AH252" s="199"/>
      <c r="AI252" s="200"/>
      <c r="AJ252" s="199"/>
      <c r="AK252" s="199"/>
      <c r="AL252" s="199"/>
      <c r="AM252" s="200"/>
      <c r="AN252" s="199"/>
      <c r="AO252" s="199"/>
      <c r="AP252" s="199"/>
      <c r="AQ252" s="200"/>
      <c r="AR252" s="199"/>
      <c r="AS252" s="199"/>
      <c r="AT252" s="202"/>
      <c r="AU252" s="198"/>
      <c r="AV252" s="198"/>
      <c r="AW252" s="198"/>
      <c r="AX252" s="198"/>
      <c r="AY252" s="198"/>
      <c r="AZ252" s="198"/>
      <c r="BA252" s="198"/>
      <c r="BB252" s="198"/>
      <c r="BC252" s="198"/>
      <c r="BD252" s="198"/>
      <c r="BE252" s="198"/>
      <c r="BF252" s="198"/>
    </row>
    <row r="253" spans="1:58" s="130" customFormat="1">
      <c r="A253" s="171"/>
      <c r="B253" s="172"/>
      <c r="C253" s="127"/>
      <c r="D253" s="171"/>
      <c r="G253" s="173"/>
      <c r="H253" s="173"/>
      <c r="I253" s="196"/>
      <c r="J253" s="173"/>
      <c r="K253" s="197"/>
      <c r="L253" s="175"/>
      <c r="M253" s="198"/>
      <c r="N253" s="199"/>
      <c r="O253" s="200"/>
      <c r="P253" s="199"/>
      <c r="Q253" s="199"/>
      <c r="R253" s="199"/>
      <c r="S253" s="200"/>
      <c r="T253" s="199"/>
      <c r="U253" s="199"/>
      <c r="V253" s="199"/>
      <c r="W253" s="200"/>
      <c r="X253" s="199"/>
      <c r="Y253" s="199"/>
      <c r="Z253" s="199"/>
      <c r="AA253" s="200"/>
      <c r="AB253" s="199"/>
      <c r="AC253" s="199"/>
      <c r="AD253" s="199"/>
      <c r="AE253" s="200"/>
      <c r="AF253" s="199"/>
      <c r="AG253" s="199"/>
      <c r="AH253" s="199"/>
      <c r="AI253" s="200"/>
      <c r="AJ253" s="199"/>
      <c r="AK253" s="199"/>
      <c r="AL253" s="199"/>
      <c r="AM253" s="200"/>
      <c r="AN253" s="199"/>
      <c r="AO253" s="199"/>
      <c r="AP253" s="199"/>
      <c r="AQ253" s="200"/>
      <c r="AR253" s="199"/>
      <c r="AS253" s="199"/>
      <c r="AT253" s="202"/>
      <c r="AU253" s="198"/>
      <c r="AV253" s="198"/>
      <c r="AW253" s="198"/>
      <c r="AX253" s="198"/>
      <c r="AY253" s="198"/>
      <c r="AZ253" s="198"/>
      <c r="BA253" s="198"/>
      <c r="BB253" s="198"/>
      <c r="BC253" s="198"/>
      <c r="BD253" s="198"/>
      <c r="BE253" s="198"/>
      <c r="BF253" s="198"/>
    </row>
    <row r="254" spans="1:58" s="130" customFormat="1">
      <c r="A254" s="171"/>
      <c r="B254" s="172"/>
      <c r="C254" s="127"/>
      <c r="D254" s="171"/>
      <c r="G254" s="173"/>
      <c r="H254" s="173"/>
      <c r="I254" s="196"/>
      <c r="J254" s="173"/>
      <c r="K254" s="197"/>
      <c r="L254" s="175"/>
      <c r="M254" s="198"/>
      <c r="N254" s="199"/>
      <c r="O254" s="200"/>
      <c r="P254" s="199"/>
      <c r="Q254" s="199"/>
      <c r="R254" s="199"/>
      <c r="S254" s="200"/>
      <c r="T254" s="199"/>
      <c r="U254" s="199"/>
      <c r="V254" s="199"/>
      <c r="W254" s="200"/>
      <c r="X254" s="199"/>
      <c r="Y254" s="199"/>
      <c r="Z254" s="199"/>
      <c r="AA254" s="200"/>
      <c r="AB254" s="199"/>
      <c r="AC254" s="199"/>
      <c r="AD254" s="199"/>
      <c r="AE254" s="200"/>
      <c r="AF254" s="199"/>
      <c r="AG254" s="199"/>
      <c r="AH254" s="199"/>
      <c r="AI254" s="200"/>
      <c r="AJ254" s="199"/>
      <c r="AK254" s="199"/>
      <c r="AL254" s="199"/>
      <c r="AM254" s="200"/>
      <c r="AN254" s="199"/>
      <c r="AO254" s="199"/>
      <c r="AP254" s="199"/>
      <c r="AQ254" s="200"/>
      <c r="AR254" s="199"/>
      <c r="AS254" s="199"/>
      <c r="AT254" s="202"/>
      <c r="AU254" s="198"/>
      <c r="AV254" s="198"/>
      <c r="AW254" s="198"/>
      <c r="AX254" s="198"/>
      <c r="AY254" s="198"/>
      <c r="AZ254" s="198"/>
      <c r="BA254" s="198"/>
      <c r="BB254" s="198"/>
      <c r="BC254" s="198"/>
      <c r="BD254" s="198"/>
      <c r="BE254" s="198"/>
      <c r="BF254" s="198"/>
    </row>
    <row r="255" spans="1:58" s="130" customFormat="1">
      <c r="A255" s="171"/>
      <c r="B255" s="172"/>
      <c r="C255" s="127"/>
      <c r="D255" s="171"/>
      <c r="G255" s="173"/>
      <c r="H255" s="173"/>
      <c r="I255" s="196"/>
      <c r="J255" s="173"/>
      <c r="K255" s="197"/>
      <c r="L255" s="175"/>
      <c r="M255" s="198"/>
      <c r="N255" s="199"/>
      <c r="O255" s="200"/>
      <c r="P255" s="199"/>
      <c r="Q255" s="199"/>
      <c r="R255" s="199"/>
      <c r="S255" s="200"/>
      <c r="T255" s="199"/>
      <c r="U255" s="199"/>
      <c r="V255" s="199"/>
      <c r="W255" s="200"/>
      <c r="X255" s="199"/>
      <c r="Y255" s="199"/>
      <c r="Z255" s="199"/>
      <c r="AA255" s="200"/>
      <c r="AB255" s="199"/>
      <c r="AC255" s="199"/>
      <c r="AD255" s="199"/>
      <c r="AE255" s="200"/>
      <c r="AF255" s="199"/>
      <c r="AG255" s="199"/>
      <c r="AH255" s="199"/>
      <c r="AI255" s="200"/>
      <c r="AJ255" s="199"/>
      <c r="AK255" s="199"/>
      <c r="AL255" s="199"/>
      <c r="AM255" s="200"/>
      <c r="AN255" s="199"/>
      <c r="AO255" s="199"/>
      <c r="AP255" s="199"/>
      <c r="AQ255" s="200"/>
      <c r="AR255" s="199"/>
      <c r="AS255" s="199"/>
      <c r="AT255" s="202"/>
      <c r="AU255" s="198"/>
      <c r="AV255" s="198"/>
      <c r="AW255" s="198"/>
      <c r="AX255" s="198"/>
      <c r="AY255" s="198"/>
      <c r="AZ255" s="198"/>
      <c r="BA255" s="198"/>
      <c r="BB255" s="198"/>
      <c r="BC255" s="198"/>
      <c r="BD255" s="198"/>
      <c r="BE255" s="198"/>
      <c r="BF255" s="198"/>
    </row>
    <row r="256" spans="1:58" s="130" customFormat="1">
      <c r="A256" s="171"/>
      <c r="B256" s="172"/>
      <c r="C256" s="127"/>
      <c r="D256" s="171"/>
      <c r="G256" s="173"/>
      <c r="H256" s="173"/>
      <c r="I256" s="196"/>
      <c r="J256" s="173"/>
      <c r="K256" s="197"/>
      <c r="L256" s="175"/>
      <c r="M256" s="198"/>
      <c r="N256" s="199"/>
      <c r="O256" s="200"/>
      <c r="P256" s="199"/>
      <c r="Q256" s="199"/>
      <c r="R256" s="199"/>
      <c r="S256" s="200"/>
      <c r="T256" s="199"/>
      <c r="U256" s="199"/>
      <c r="V256" s="199"/>
      <c r="W256" s="200"/>
      <c r="X256" s="199"/>
      <c r="Y256" s="199"/>
      <c r="Z256" s="199"/>
      <c r="AA256" s="200"/>
      <c r="AB256" s="199"/>
      <c r="AC256" s="199"/>
      <c r="AD256" s="199"/>
      <c r="AE256" s="200"/>
      <c r="AF256" s="199"/>
      <c r="AG256" s="199"/>
      <c r="AH256" s="199"/>
      <c r="AI256" s="200"/>
      <c r="AJ256" s="199"/>
      <c r="AK256" s="199"/>
      <c r="AL256" s="199"/>
      <c r="AM256" s="200"/>
      <c r="AN256" s="199"/>
      <c r="AO256" s="199"/>
      <c r="AP256" s="199"/>
      <c r="AQ256" s="200"/>
      <c r="AR256" s="199"/>
      <c r="AS256" s="199"/>
      <c r="AT256" s="202"/>
      <c r="AU256" s="198"/>
      <c r="AV256" s="198"/>
      <c r="AW256" s="198"/>
      <c r="AX256" s="198"/>
      <c r="AY256" s="198"/>
      <c r="AZ256" s="198"/>
      <c r="BA256" s="198"/>
      <c r="BB256" s="198"/>
      <c r="BC256" s="198"/>
      <c r="BD256" s="198"/>
      <c r="BE256" s="198"/>
      <c r="BF256" s="198"/>
    </row>
    <row r="257" spans="1:58" s="130" customFormat="1">
      <c r="A257" s="171"/>
      <c r="B257" s="172"/>
      <c r="C257" s="127"/>
      <c r="D257" s="171"/>
      <c r="G257" s="173"/>
      <c r="H257" s="173"/>
      <c r="I257" s="196"/>
      <c r="J257" s="173"/>
      <c r="K257" s="197"/>
      <c r="L257" s="175"/>
      <c r="M257" s="198"/>
      <c r="N257" s="199"/>
      <c r="O257" s="200"/>
      <c r="P257" s="199"/>
      <c r="Q257" s="199"/>
      <c r="R257" s="199"/>
      <c r="S257" s="200"/>
      <c r="T257" s="199"/>
      <c r="U257" s="199"/>
      <c r="V257" s="199"/>
      <c r="W257" s="200"/>
      <c r="X257" s="199"/>
      <c r="Y257" s="199"/>
      <c r="Z257" s="199"/>
      <c r="AA257" s="200"/>
      <c r="AB257" s="199"/>
      <c r="AC257" s="199"/>
      <c r="AD257" s="199"/>
      <c r="AE257" s="200"/>
      <c r="AF257" s="199"/>
      <c r="AG257" s="199"/>
      <c r="AH257" s="199"/>
      <c r="AI257" s="200"/>
      <c r="AJ257" s="199"/>
      <c r="AK257" s="199"/>
      <c r="AL257" s="199"/>
      <c r="AM257" s="200"/>
      <c r="AN257" s="199"/>
      <c r="AO257" s="199"/>
      <c r="AP257" s="199"/>
      <c r="AQ257" s="200"/>
      <c r="AR257" s="199"/>
      <c r="AS257" s="199"/>
      <c r="AT257" s="202"/>
      <c r="AU257" s="198"/>
      <c r="AV257" s="198"/>
      <c r="AW257" s="198"/>
      <c r="AX257" s="198"/>
      <c r="AY257" s="198"/>
      <c r="AZ257" s="198"/>
      <c r="BA257" s="198"/>
      <c r="BB257" s="198"/>
      <c r="BC257" s="198"/>
      <c r="BD257" s="198"/>
      <c r="BE257" s="198"/>
      <c r="BF257" s="198"/>
    </row>
    <row r="258" spans="1:58" s="130" customFormat="1">
      <c r="A258" s="171"/>
      <c r="B258" s="172"/>
      <c r="C258" s="127"/>
      <c r="D258" s="171"/>
      <c r="G258" s="173"/>
      <c r="H258" s="173"/>
      <c r="I258" s="196"/>
      <c r="J258" s="173"/>
      <c r="K258" s="197"/>
      <c r="L258" s="175"/>
      <c r="M258" s="198"/>
      <c r="N258" s="199"/>
      <c r="O258" s="200"/>
      <c r="P258" s="199"/>
      <c r="Q258" s="199"/>
      <c r="R258" s="199"/>
      <c r="S258" s="200"/>
      <c r="T258" s="199"/>
      <c r="U258" s="199"/>
      <c r="V258" s="199"/>
      <c r="W258" s="200"/>
      <c r="X258" s="199"/>
      <c r="Y258" s="199"/>
      <c r="Z258" s="199"/>
      <c r="AA258" s="200"/>
      <c r="AB258" s="199"/>
      <c r="AC258" s="199"/>
      <c r="AD258" s="199"/>
      <c r="AE258" s="200"/>
      <c r="AF258" s="199"/>
      <c r="AG258" s="199"/>
      <c r="AH258" s="199"/>
      <c r="AI258" s="200"/>
      <c r="AJ258" s="199"/>
      <c r="AK258" s="199"/>
      <c r="AL258" s="199"/>
      <c r="AM258" s="200"/>
      <c r="AN258" s="199"/>
      <c r="AO258" s="199"/>
      <c r="AP258" s="199"/>
      <c r="AQ258" s="200"/>
      <c r="AR258" s="199"/>
      <c r="AS258" s="199"/>
      <c r="AT258" s="202"/>
      <c r="AU258" s="198"/>
      <c r="AV258" s="198"/>
      <c r="AW258" s="198"/>
      <c r="AX258" s="198"/>
      <c r="AY258" s="198"/>
      <c r="AZ258" s="198"/>
      <c r="BA258" s="198"/>
      <c r="BB258" s="198"/>
      <c r="BC258" s="198"/>
      <c r="BD258" s="198"/>
      <c r="BE258" s="198"/>
      <c r="BF258" s="198"/>
    </row>
    <row r="259" spans="1:58" s="130" customFormat="1">
      <c r="A259" s="171"/>
      <c r="B259" s="172"/>
      <c r="C259" s="127"/>
      <c r="D259" s="171"/>
      <c r="G259" s="173"/>
      <c r="H259" s="173"/>
      <c r="I259" s="196"/>
      <c r="J259" s="173"/>
      <c r="K259" s="197"/>
      <c r="L259" s="175"/>
      <c r="M259" s="198"/>
      <c r="N259" s="199"/>
      <c r="O259" s="200"/>
      <c r="P259" s="199"/>
      <c r="Q259" s="199"/>
      <c r="R259" s="199"/>
      <c r="S259" s="200"/>
      <c r="T259" s="199"/>
      <c r="U259" s="199"/>
      <c r="V259" s="199"/>
      <c r="W259" s="200"/>
      <c r="X259" s="199"/>
      <c r="Y259" s="199"/>
      <c r="Z259" s="199"/>
      <c r="AA259" s="200"/>
      <c r="AB259" s="199"/>
      <c r="AC259" s="199"/>
      <c r="AD259" s="199"/>
      <c r="AE259" s="200"/>
      <c r="AF259" s="199"/>
      <c r="AG259" s="199"/>
      <c r="AH259" s="199"/>
      <c r="AI259" s="200"/>
      <c r="AJ259" s="199"/>
      <c r="AK259" s="199"/>
      <c r="AL259" s="199"/>
      <c r="AM259" s="200"/>
      <c r="AN259" s="199"/>
      <c r="AO259" s="199"/>
      <c r="AP259" s="199"/>
      <c r="AQ259" s="200"/>
      <c r="AR259" s="199"/>
      <c r="AS259" s="199"/>
      <c r="AT259" s="202"/>
      <c r="AU259" s="198"/>
      <c r="AV259" s="198"/>
      <c r="AW259" s="198"/>
      <c r="AX259" s="198"/>
      <c r="AY259" s="198"/>
      <c r="AZ259" s="198"/>
      <c r="BA259" s="198"/>
      <c r="BB259" s="198"/>
      <c r="BC259" s="198"/>
      <c r="BD259" s="198"/>
      <c r="BE259" s="198"/>
      <c r="BF259" s="198"/>
    </row>
    <row r="260" spans="1:58" s="130" customFormat="1">
      <c r="A260" s="171"/>
      <c r="B260" s="172"/>
      <c r="C260" s="127"/>
      <c r="D260" s="171"/>
      <c r="G260" s="173"/>
      <c r="H260" s="173"/>
      <c r="I260" s="196"/>
      <c r="J260" s="173"/>
      <c r="K260" s="197"/>
      <c r="L260" s="175"/>
      <c r="M260" s="198"/>
      <c r="N260" s="199"/>
      <c r="O260" s="200"/>
      <c r="P260" s="199"/>
      <c r="Q260" s="199"/>
      <c r="R260" s="199"/>
      <c r="S260" s="200"/>
      <c r="T260" s="199"/>
      <c r="U260" s="199"/>
      <c r="V260" s="199"/>
      <c r="W260" s="200"/>
      <c r="X260" s="199"/>
      <c r="Y260" s="199"/>
      <c r="Z260" s="199"/>
      <c r="AA260" s="200"/>
      <c r="AB260" s="199"/>
      <c r="AC260" s="199"/>
      <c r="AD260" s="199"/>
      <c r="AE260" s="200"/>
      <c r="AF260" s="199"/>
      <c r="AG260" s="199"/>
      <c r="AH260" s="199"/>
      <c r="AI260" s="200"/>
      <c r="AJ260" s="199"/>
      <c r="AK260" s="199"/>
      <c r="AL260" s="199"/>
      <c r="AM260" s="200"/>
      <c r="AN260" s="199"/>
      <c r="AO260" s="199"/>
      <c r="AP260" s="199"/>
      <c r="AQ260" s="200"/>
      <c r="AR260" s="199"/>
      <c r="AS260" s="199"/>
      <c r="AT260" s="202"/>
      <c r="AU260" s="198"/>
      <c r="AV260" s="198"/>
      <c r="AW260" s="198"/>
      <c r="AX260" s="198"/>
      <c r="AY260" s="198"/>
      <c r="AZ260" s="198"/>
      <c r="BA260" s="198"/>
      <c r="BB260" s="198"/>
      <c r="BC260" s="198"/>
      <c r="BD260" s="198"/>
      <c r="BE260" s="198"/>
      <c r="BF260" s="198"/>
    </row>
    <row r="261" spans="1:58" s="130" customFormat="1">
      <c r="A261" s="171"/>
      <c r="B261" s="172"/>
      <c r="C261" s="127"/>
      <c r="D261" s="171"/>
      <c r="G261" s="173"/>
      <c r="H261" s="173"/>
      <c r="I261" s="196"/>
      <c r="J261" s="173"/>
      <c r="K261" s="197"/>
      <c r="L261" s="175"/>
      <c r="M261" s="198"/>
      <c r="N261" s="199"/>
      <c r="O261" s="200"/>
      <c r="P261" s="199"/>
      <c r="Q261" s="199"/>
      <c r="R261" s="199"/>
      <c r="S261" s="200"/>
      <c r="T261" s="199"/>
      <c r="U261" s="199"/>
      <c r="V261" s="199"/>
      <c r="W261" s="200"/>
      <c r="X261" s="199"/>
      <c r="Y261" s="199"/>
      <c r="Z261" s="199"/>
      <c r="AA261" s="200"/>
      <c r="AB261" s="199"/>
      <c r="AC261" s="199"/>
      <c r="AD261" s="199"/>
      <c r="AE261" s="200"/>
      <c r="AF261" s="199"/>
      <c r="AG261" s="199"/>
      <c r="AH261" s="199"/>
      <c r="AI261" s="200"/>
      <c r="AJ261" s="199"/>
      <c r="AK261" s="199"/>
      <c r="AL261" s="199"/>
      <c r="AM261" s="200"/>
      <c r="AN261" s="199"/>
      <c r="AO261" s="199"/>
      <c r="AP261" s="199"/>
      <c r="AQ261" s="200"/>
      <c r="AR261" s="199"/>
      <c r="AS261" s="199"/>
      <c r="AT261" s="202"/>
      <c r="AU261" s="198"/>
      <c r="AV261" s="198"/>
      <c r="AW261" s="198"/>
      <c r="AX261" s="198"/>
      <c r="AY261" s="198"/>
      <c r="AZ261" s="198"/>
      <c r="BA261" s="198"/>
      <c r="BB261" s="198"/>
      <c r="BC261" s="198"/>
      <c r="BD261" s="198"/>
      <c r="BE261" s="198"/>
      <c r="BF261" s="198"/>
    </row>
    <row r="262" spans="1:58" s="130" customFormat="1">
      <c r="A262" s="171"/>
      <c r="B262" s="172"/>
      <c r="C262" s="127"/>
      <c r="D262" s="171"/>
      <c r="G262" s="173"/>
      <c r="H262" s="173"/>
      <c r="I262" s="196"/>
      <c r="J262" s="173"/>
      <c r="K262" s="197"/>
      <c r="L262" s="175"/>
      <c r="M262" s="198"/>
      <c r="N262" s="199"/>
      <c r="O262" s="200"/>
      <c r="P262" s="199"/>
      <c r="Q262" s="199"/>
      <c r="R262" s="199"/>
      <c r="S262" s="200"/>
      <c r="T262" s="199"/>
      <c r="U262" s="199"/>
      <c r="V262" s="199"/>
      <c r="W262" s="200"/>
      <c r="X262" s="199"/>
      <c r="Y262" s="199"/>
      <c r="Z262" s="199"/>
      <c r="AA262" s="200"/>
      <c r="AB262" s="199"/>
      <c r="AC262" s="199"/>
      <c r="AD262" s="199"/>
      <c r="AE262" s="200"/>
      <c r="AF262" s="199"/>
      <c r="AG262" s="199"/>
      <c r="AH262" s="199"/>
      <c r="AI262" s="200"/>
      <c r="AJ262" s="199"/>
      <c r="AK262" s="199"/>
      <c r="AL262" s="199"/>
      <c r="AM262" s="200"/>
      <c r="AN262" s="199"/>
      <c r="AO262" s="199"/>
      <c r="AP262" s="199"/>
      <c r="AQ262" s="200"/>
      <c r="AR262" s="199"/>
      <c r="AS262" s="199"/>
      <c r="AT262" s="202"/>
      <c r="AU262" s="198"/>
      <c r="AV262" s="198"/>
      <c r="AW262" s="198"/>
      <c r="AX262" s="198"/>
      <c r="AY262" s="198"/>
      <c r="AZ262" s="198"/>
      <c r="BA262" s="198"/>
      <c r="BB262" s="198"/>
      <c r="BC262" s="198"/>
      <c r="BD262" s="198"/>
      <c r="BE262" s="198"/>
      <c r="BF262" s="198"/>
    </row>
    <row r="263" spans="1:58" s="130" customFormat="1">
      <c r="A263" s="171"/>
      <c r="B263" s="172"/>
      <c r="C263" s="127"/>
      <c r="D263" s="171"/>
      <c r="G263" s="173"/>
      <c r="H263" s="173"/>
      <c r="I263" s="196"/>
      <c r="J263" s="173"/>
      <c r="K263" s="197"/>
      <c r="L263" s="175"/>
      <c r="M263" s="198"/>
      <c r="N263" s="199"/>
      <c r="O263" s="200"/>
      <c r="P263" s="199"/>
      <c r="Q263" s="199"/>
      <c r="R263" s="199"/>
      <c r="S263" s="200"/>
      <c r="T263" s="199"/>
      <c r="U263" s="199"/>
      <c r="V263" s="199"/>
      <c r="W263" s="200"/>
      <c r="X263" s="199"/>
      <c r="Y263" s="199"/>
      <c r="Z263" s="199"/>
      <c r="AA263" s="200"/>
      <c r="AB263" s="199"/>
      <c r="AC263" s="199"/>
      <c r="AD263" s="199"/>
      <c r="AE263" s="200"/>
      <c r="AF263" s="199"/>
      <c r="AG263" s="199"/>
      <c r="AH263" s="199"/>
      <c r="AI263" s="200"/>
      <c r="AJ263" s="199"/>
      <c r="AK263" s="199"/>
      <c r="AL263" s="199"/>
      <c r="AM263" s="200"/>
      <c r="AN263" s="199"/>
      <c r="AO263" s="199"/>
      <c r="AP263" s="199"/>
      <c r="AQ263" s="200"/>
      <c r="AR263" s="199"/>
      <c r="AS263" s="199"/>
      <c r="AT263" s="202"/>
      <c r="AU263" s="198"/>
      <c r="AV263" s="198"/>
      <c r="AW263" s="198"/>
      <c r="AX263" s="198"/>
      <c r="AY263" s="198"/>
      <c r="AZ263" s="198"/>
      <c r="BA263" s="198"/>
      <c r="BB263" s="198"/>
      <c r="BC263" s="198"/>
      <c r="BD263" s="198"/>
      <c r="BE263" s="198"/>
      <c r="BF263" s="198"/>
    </row>
    <row r="264" spans="1:58" s="130" customFormat="1">
      <c r="A264" s="171"/>
      <c r="B264" s="172"/>
      <c r="C264" s="127"/>
      <c r="D264" s="171"/>
      <c r="G264" s="173"/>
      <c r="H264" s="173"/>
      <c r="I264" s="196"/>
      <c r="J264" s="173"/>
      <c r="K264" s="197"/>
      <c r="L264" s="175"/>
      <c r="M264" s="198"/>
      <c r="N264" s="199"/>
      <c r="O264" s="200"/>
      <c r="P264" s="199"/>
      <c r="Q264" s="199"/>
      <c r="R264" s="199"/>
      <c r="S264" s="200"/>
      <c r="T264" s="199"/>
      <c r="U264" s="199"/>
      <c r="V264" s="199"/>
      <c r="W264" s="200"/>
      <c r="X264" s="199"/>
      <c r="Y264" s="199"/>
      <c r="Z264" s="199"/>
      <c r="AA264" s="200"/>
      <c r="AB264" s="199"/>
      <c r="AC264" s="199"/>
      <c r="AD264" s="199"/>
      <c r="AE264" s="200"/>
      <c r="AF264" s="199"/>
      <c r="AG264" s="199"/>
      <c r="AH264" s="199"/>
      <c r="AI264" s="200"/>
      <c r="AJ264" s="199"/>
      <c r="AK264" s="199"/>
      <c r="AL264" s="199"/>
      <c r="AM264" s="200"/>
      <c r="AN264" s="199"/>
      <c r="AO264" s="199"/>
      <c r="AP264" s="199"/>
      <c r="AQ264" s="200"/>
      <c r="AR264" s="199"/>
      <c r="AS264" s="199"/>
      <c r="AT264" s="202"/>
      <c r="AU264" s="198"/>
      <c r="AV264" s="198"/>
      <c r="AW264" s="198"/>
      <c r="AX264" s="198"/>
      <c r="AY264" s="198"/>
      <c r="AZ264" s="198"/>
      <c r="BA264" s="198"/>
      <c r="BB264" s="198"/>
      <c r="BC264" s="198"/>
      <c r="BD264" s="198"/>
      <c r="BE264" s="198"/>
      <c r="BF264" s="198"/>
    </row>
    <row r="265" spans="1:58" s="130" customFormat="1">
      <c r="A265" s="171"/>
      <c r="B265" s="172"/>
      <c r="C265" s="127"/>
      <c r="D265" s="171"/>
      <c r="G265" s="173"/>
      <c r="H265" s="173"/>
      <c r="I265" s="196"/>
      <c r="J265" s="173"/>
      <c r="K265" s="197"/>
      <c r="L265" s="175"/>
      <c r="M265" s="198"/>
      <c r="N265" s="199"/>
      <c r="O265" s="200"/>
      <c r="P265" s="199"/>
      <c r="Q265" s="199"/>
      <c r="R265" s="199"/>
      <c r="S265" s="200"/>
      <c r="T265" s="199"/>
      <c r="U265" s="199"/>
      <c r="V265" s="199"/>
      <c r="W265" s="200"/>
      <c r="X265" s="199"/>
      <c r="Y265" s="199"/>
      <c r="Z265" s="199"/>
      <c r="AA265" s="200"/>
      <c r="AB265" s="199"/>
      <c r="AC265" s="199"/>
      <c r="AD265" s="199"/>
      <c r="AE265" s="200"/>
      <c r="AF265" s="199"/>
      <c r="AG265" s="199"/>
      <c r="AH265" s="199"/>
      <c r="AI265" s="200"/>
      <c r="AJ265" s="199"/>
      <c r="AK265" s="199"/>
      <c r="AL265" s="199"/>
      <c r="AM265" s="200"/>
      <c r="AN265" s="199"/>
      <c r="AO265" s="199"/>
      <c r="AP265" s="199"/>
      <c r="AQ265" s="200"/>
      <c r="AR265" s="199"/>
      <c r="AS265" s="199"/>
      <c r="AT265" s="202"/>
      <c r="AU265" s="198"/>
      <c r="AV265" s="198"/>
      <c r="AW265" s="198"/>
      <c r="AX265" s="198"/>
      <c r="AY265" s="198"/>
      <c r="AZ265" s="198"/>
      <c r="BA265" s="198"/>
      <c r="BB265" s="198"/>
      <c r="BC265" s="198"/>
      <c r="BD265" s="198"/>
      <c r="BE265" s="198"/>
      <c r="BF265" s="198"/>
    </row>
    <row r="266" spans="1:58" s="130" customFormat="1">
      <c r="A266" s="171"/>
      <c r="B266" s="172"/>
      <c r="C266" s="127"/>
      <c r="D266" s="171"/>
      <c r="G266" s="173"/>
      <c r="H266" s="173"/>
      <c r="I266" s="196"/>
      <c r="J266" s="173"/>
      <c r="K266" s="197"/>
      <c r="L266" s="175"/>
      <c r="M266" s="198"/>
      <c r="N266" s="199"/>
      <c r="O266" s="200"/>
      <c r="P266" s="199"/>
      <c r="Q266" s="199"/>
      <c r="R266" s="199"/>
      <c r="S266" s="200"/>
      <c r="T266" s="199"/>
      <c r="U266" s="199"/>
      <c r="V266" s="199"/>
      <c r="W266" s="200"/>
      <c r="X266" s="199"/>
      <c r="Y266" s="199"/>
      <c r="Z266" s="199"/>
      <c r="AA266" s="200"/>
      <c r="AB266" s="199"/>
      <c r="AC266" s="199"/>
      <c r="AD266" s="199"/>
      <c r="AE266" s="200"/>
      <c r="AF266" s="199"/>
      <c r="AG266" s="199"/>
      <c r="AH266" s="199"/>
      <c r="AI266" s="200"/>
      <c r="AJ266" s="199"/>
      <c r="AK266" s="199"/>
      <c r="AL266" s="199"/>
      <c r="AM266" s="200"/>
      <c r="AN266" s="199"/>
      <c r="AO266" s="199"/>
      <c r="AP266" s="199"/>
      <c r="AQ266" s="200"/>
      <c r="AR266" s="199"/>
      <c r="AS266" s="199"/>
      <c r="AT266" s="202"/>
      <c r="AU266" s="198"/>
      <c r="AV266" s="198"/>
      <c r="AW266" s="198"/>
      <c r="AX266" s="198"/>
      <c r="AY266" s="198"/>
      <c r="AZ266" s="198"/>
      <c r="BA266" s="198"/>
      <c r="BB266" s="198"/>
      <c r="BC266" s="198"/>
      <c r="BD266" s="198"/>
      <c r="BE266" s="198"/>
      <c r="BF266" s="198"/>
    </row>
    <row r="267" spans="1:58" s="130" customFormat="1">
      <c r="A267" s="171"/>
      <c r="B267" s="172"/>
      <c r="C267" s="127"/>
      <c r="D267" s="171"/>
      <c r="G267" s="173"/>
      <c r="H267" s="173"/>
      <c r="I267" s="196"/>
      <c r="J267" s="173"/>
      <c r="K267" s="197"/>
      <c r="L267" s="175"/>
      <c r="M267" s="198"/>
      <c r="N267" s="199"/>
      <c r="O267" s="200"/>
      <c r="P267" s="199"/>
      <c r="Q267" s="199"/>
      <c r="R267" s="199"/>
      <c r="S267" s="200"/>
      <c r="T267" s="199"/>
      <c r="U267" s="199"/>
      <c r="V267" s="199"/>
      <c r="W267" s="200"/>
      <c r="X267" s="199"/>
      <c r="Y267" s="199"/>
      <c r="Z267" s="199"/>
      <c r="AA267" s="200"/>
      <c r="AB267" s="199"/>
      <c r="AC267" s="199"/>
      <c r="AD267" s="199"/>
      <c r="AE267" s="200"/>
      <c r="AF267" s="199"/>
      <c r="AG267" s="199"/>
      <c r="AH267" s="199"/>
      <c r="AI267" s="200"/>
      <c r="AJ267" s="199"/>
      <c r="AK267" s="199"/>
      <c r="AL267" s="199"/>
      <c r="AM267" s="200"/>
      <c r="AN267" s="199"/>
      <c r="AO267" s="199"/>
      <c r="AP267" s="199"/>
      <c r="AQ267" s="200"/>
      <c r="AR267" s="199"/>
      <c r="AS267" s="199"/>
      <c r="AT267" s="202"/>
      <c r="AU267" s="198"/>
      <c r="AV267" s="198"/>
      <c r="AW267" s="198"/>
      <c r="AX267" s="198"/>
      <c r="AY267" s="198"/>
      <c r="AZ267" s="198"/>
      <c r="BA267" s="198"/>
      <c r="BB267" s="198"/>
      <c r="BC267" s="198"/>
      <c r="BD267" s="198"/>
      <c r="BE267" s="198"/>
      <c r="BF267" s="198"/>
    </row>
    <row r="268" spans="1:58" s="130" customFormat="1">
      <c r="A268" s="171"/>
      <c r="B268" s="172"/>
      <c r="C268" s="127"/>
      <c r="D268" s="171"/>
      <c r="G268" s="173"/>
      <c r="H268" s="173"/>
      <c r="I268" s="196"/>
      <c r="J268" s="173"/>
      <c r="K268" s="197"/>
      <c r="L268" s="175"/>
      <c r="M268" s="198"/>
      <c r="N268" s="199"/>
      <c r="O268" s="200"/>
      <c r="P268" s="199"/>
      <c r="Q268" s="199"/>
      <c r="R268" s="199"/>
      <c r="S268" s="200"/>
      <c r="T268" s="199"/>
      <c r="U268" s="199"/>
      <c r="V268" s="199"/>
      <c r="W268" s="200"/>
      <c r="X268" s="199"/>
      <c r="Y268" s="199"/>
      <c r="Z268" s="199"/>
      <c r="AA268" s="200"/>
      <c r="AB268" s="199"/>
      <c r="AC268" s="199"/>
      <c r="AD268" s="199"/>
      <c r="AE268" s="200"/>
      <c r="AF268" s="199"/>
      <c r="AG268" s="199"/>
      <c r="AH268" s="199"/>
      <c r="AI268" s="200"/>
      <c r="AJ268" s="199"/>
      <c r="AK268" s="199"/>
      <c r="AL268" s="199"/>
      <c r="AM268" s="200"/>
      <c r="AN268" s="199"/>
      <c r="AO268" s="199"/>
      <c r="AP268" s="199"/>
      <c r="AQ268" s="200"/>
      <c r="AR268" s="199"/>
      <c r="AS268" s="199"/>
      <c r="AT268" s="202"/>
      <c r="AU268" s="198"/>
      <c r="AV268" s="198"/>
      <c r="AW268" s="198"/>
      <c r="AX268" s="198"/>
      <c r="AY268" s="198"/>
      <c r="AZ268" s="198"/>
      <c r="BA268" s="198"/>
      <c r="BB268" s="198"/>
      <c r="BC268" s="198"/>
      <c r="BD268" s="198"/>
      <c r="BE268" s="198"/>
      <c r="BF268" s="198"/>
    </row>
    <row r="269" spans="1:58" s="130" customFormat="1">
      <c r="A269" s="171"/>
      <c r="B269" s="172"/>
      <c r="C269" s="127"/>
      <c r="D269" s="171"/>
      <c r="G269" s="173"/>
      <c r="H269" s="173"/>
      <c r="I269" s="196"/>
      <c r="J269" s="173"/>
      <c r="K269" s="197"/>
      <c r="L269" s="175"/>
      <c r="M269" s="198"/>
      <c r="N269" s="199"/>
      <c r="O269" s="200"/>
      <c r="P269" s="199"/>
      <c r="Q269" s="199"/>
      <c r="R269" s="199"/>
      <c r="S269" s="200"/>
      <c r="T269" s="199"/>
      <c r="U269" s="199"/>
      <c r="V269" s="199"/>
      <c r="W269" s="200"/>
      <c r="X269" s="199"/>
      <c r="Y269" s="199"/>
      <c r="Z269" s="199"/>
      <c r="AA269" s="200"/>
      <c r="AB269" s="199"/>
      <c r="AC269" s="199"/>
      <c r="AD269" s="199"/>
      <c r="AE269" s="200"/>
      <c r="AF269" s="199"/>
      <c r="AG269" s="199"/>
      <c r="AH269" s="199"/>
      <c r="AI269" s="200"/>
      <c r="AJ269" s="199"/>
      <c r="AK269" s="199"/>
      <c r="AL269" s="199"/>
      <c r="AM269" s="200"/>
      <c r="AN269" s="199"/>
      <c r="AO269" s="199"/>
      <c r="AP269" s="199"/>
      <c r="AQ269" s="200"/>
      <c r="AR269" s="199"/>
      <c r="AS269" s="199"/>
      <c r="AT269" s="202"/>
      <c r="AU269" s="198"/>
      <c r="AV269" s="198"/>
      <c r="AW269" s="198"/>
      <c r="AX269" s="198"/>
      <c r="AY269" s="198"/>
      <c r="AZ269" s="198"/>
      <c r="BA269" s="198"/>
      <c r="BB269" s="198"/>
      <c r="BC269" s="198"/>
      <c r="BD269" s="198"/>
      <c r="BE269" s="198"/>
      <c r="BF269" s="198"/>
    </row>
    <row r="270" spans="1:58" s="130" customFormat="1">
      <c r="A270" s="171"/>
      <c r="B270" s="172"/>
      <c r="C270" s="127"/>
      <c r="D270" s="171"/>
      <c r="G270" s="173"/>
      <c r="H270" s="173"/>
      <c r="I270" s="196"/>
      <c r="J270" s="173"/>
      <c r="K270" s="197"/>
      <c r="L270" s="175"/>
      <c r="M270" s="198"/>
      <c r="N270" s="199"/>
      <c r="O270" s="200"/>
      <c r="P270" s="199"/>
      <c r="Q270" s="199"/>
      <c r="R270" s="199"/>
      <c r="S270" s="200"/>
      <c r="T270" s="199"/>
      <c r="U270" s="199"/>
      <c r="V270" s="199"/>
      <c r="W270" s="200"/>
      <c r="X270" s="199"/>
      <c r="Y270" s="199"/>
      <c r="Z270" s="199"/>
      <c r="AA270" s="200"/>
      <c r="AB270" s="199"/>
      <c r="AC270" s="199"/>
      <c r="AD270" s="199"/>
      <c r="AE270" s="200"/>
      <c r="AF270" s="199"/>
      <c r="AG270" s="199"/>
      <c r="AH270" s="199"/>
      <c r="AI270" s="200"/>
      <c r="AJ270" s="199"/>
      <c r="AK270" s="199"/>
      <c r="AL270" s="199"/>
      <c r="AM270" s="200"/>
      <c r="AN270" s="199"/>
      <c r="AO270" s="199"/>
      <c r="AP270" s="199"/>
      <c r="AQ270" s="200"/>
      <c r="AR270" s="199"/>
      <c r="AS270" s="199"/>
      <c r="AT270" s="202"/>
      <c r="AU270" s="198"/>
      <c r="AV270" s="198"/>
      <c r="AW270" s="198"/>
      <c r="AX270" s="198"/>
      <c r="AY270" s="198"/>
      <c r="AZ270" s="198"/>
      <c r="BA270" s="198"/>
      <c r="BB270" s="198"/>
      <c r="BC270" s="198"/>
      <c r="BD270" s="198"/>
      <c r="BE270" s="198"/>
      <c r="BF270" s="198"/>
    </row>
    <row r="271" spans="1:58" s="130" customFormat="1">
      <c r="A271" s="171"/>
      <c r="B271" s="172"/>
      <c r="C271" s="127"/>
      <c r="D271" s="171"/>
      <c r="G271" s="173"/>
      <c r="H271" s="173"/>
      <c r="I271" s="196"/>
      <c r="J271" s="173"/>
      <c r="K271" s="197"/>
      <c r="L271" s="175"/>
      <c r="M271" s="198"/>
      <c r="N271" s="199"/>
      <c r="O271" s="200"/>
      <c r="P271" s="199"/>
      <c r="Q271" s="199"/>
      <c r="R271" s="199"/>
      <c r="S271" s="200"/>
      <c r="T271" s="199"/>
      <c r="U271" s="199"/>
      <c r="V271" s="199"/>
      <c r="W271" s="200"/>
      <c r="X271" s="199"/>
      <c r="Y271" s="199"/>
      <c r="Z271" s="199"/>
      <c r="AA271" s="200"/>
      <c r="AB271" s="199"/>
      <c r="AC271" s="199"/>
      <c r="AD271" s="199"/>
      <c r="AE271" s="200"/>
      <c r="AF271" s="199"/>
      <c r="AG271" s="199"/>
      <c r="AH271" s="199"/>
      <c r="AI271" s="200"/>
      <c r="AJ271" s="199"/>
      <c r="AK271" s="199"/>
      <c r="AL271" s="199"/>
      <c r="AM271" s="200"/>
      <c r="AN271" s="199"/>
      <c r="AO271" s="199"/>
      <c r="AP271" s="199"/>
      <c r="AQ271" s="200"/>
      <c r="AR271" s="199"/>
      <c r="AS271" s="199"/>
      <c r="AT271" s="202"/>
      <c r="AU271" s="198"/>
      <c r="AV271" s="198"/>
      <c r="AW271" s="198"/>
      <c r="AX271" s="198"/>
      <c r="AY271" s="198"/>
      <c r="AZ271" s="198"/>
      <c r="BA271" s="198"/>
      <c r="BB271" s="198"/>
      <c r="BC271" s="198"/>
      <c r="BD271" s="198"/>
      <c r="BE271" s="198"/>
      <c r="BF271" s="198"/>
    </row>
    <row r="272" spans="1:58" s="130" customFormat="1">
      <c r="A272" s="171"/>
      <c r="B272" s="172"/>
      <c r="C272" s="127"/>
      <c r="D272" s="171"/>
      <c r="G272" s="173"/>
      <c r="H272" s="173"/>
      <c r="I272" s="196"/>
      <c r="J272" s="173"/>
      <c r="K272" s="197"/>
      <c r="L272" s="175"/>
      <c r="M272" s="198"/>
      <c r="N272" s="199"/>
      <c r="O272" s="200"/>
      <c r="P272" s="199"/>
      <c r="Q272" s="199"/>
      <c r="R272" s="199"/>
      <c r="S272" s="200"/>
      <c r="T272" s="199"/>
      <c r="U272" s="199"/>
      <c r="V272" s="199"/>
      <c r="W272" s="200"/>
      <c r="X272" s="199"/>
      <c r="Y272" s="199"/>
      <c r="Z272" s="199"/>
      <c r="AA272" s="200"/>
      <c r="AB272" s="199"/>
      <c r="AC272" s="199"/>
      <c r="AD272" s="199"/>
      <c r="AE272" s="200"/>
      <c r="AF272" s="199"/>
      <c r="AG272" s="199"/>
      <c r="AH272" s="199"/>
      <c r="AI272" s="200"/>
      <c r="AJ272" s="199"/>
      <c r="AK272" s="199"/>
      <c r="AL272" s="199"/>
      <c r="AM272" s="200"/>
      <c r="AN272" s="199"/>
      <c r="AO272" s="199"/>
      <c r="AP272" s="199"/>
      <c r="AQ272" s="200"/>
      <c r="AR272" s="199"/>
      <c r="AS272" s="199"/>
      <c r="AT272" s="202"/>
      <c r="AU272" s="198"/>
      <c r="AV272" s="198"/>
      <c r="AW272" s="198"/>
      <c r="AX272" s="198"/>
      <c r="AY272" s="198"/>
      <c r="AZ272" s="198"/>
      <c r="BA272" s="198"/>
      <c r="BB272" s="198"/>
      <c r="BC272" s="198"/>
      <c r="BD272" s="198"/>
      <c r="BE272" s="198"/>
      <c r="BF272" s="198"/>
    </row>
    <row r="273" spans="1:58" s="130" customFormat="1">
      <c r="A273" s="171"/>
      <c r="B273" s="172"/>
      <c r="C273" s="127"/>
      <c r="D273" s="171"/>
      <c r="G273" s="173"/>
      <c r="H273" s="173"/>
      <c r="I273" s="196"/>
      <c r="J273" s="173"/>
      <c r="K273" s="197"/>
      <c r="L273" s="175"/>
      <c r="M273" s="198"/>
      <c r="N273" s="199"/>
      <c r="O273" s="200"/>
      <c r="P273" s="199"/>
      <c r="Q273" s="199"/>
      <c r="R273" s="199"/>
      <c r="S273" s="200"/>
      <c r="T273" s="199"/>
      <c r="U273" s="199"/>
      <c r="V273" s="199"/>
      <c r="W273" s="200"/>
      <c r="X273" s="199"/>
      <c r="Y273" s="199"/>
      <c r="Z273" s="199"/>
      <c r="AA273" s="200"/>
      <c r="AB273" s="199"/>
      <c r="AC273" s="199"/>
      <c r="AD273" s="199"/>
      <c r="AE273" s="200"/>
      <c r="AF273" s="199"/>
      <c r="AG273" s="199"/>
      <c r="AH273" s="199"/>
      <c r="AI273" s="200"/>
      <c r="AJ273" s="199"/>
      <c r="AK273" s="199"/>
      <c r="AL273" s="199"/>
      <c r="AM273" s="200"/>
      <c r="AN273" s="199"/>
      <c r="AO273" s="199"/>
      <c r="AP273" s="199"/>
      <c r="AQ273" s="200"/>
      <c r="AR273" s="199"/>
      <c r="AS273" s="199"/>
      <c r="AT273" s="202"/>
      <c r="AU273" s="198"/>
      <c r="AV273" s="198"/>
      <c r="AW273" s="198"/>
      <c r="AX273" s="198"/>
      <c r="AY273" s="198"/>
      <c r="AZ273" s="198"/>
      <c r="BA273" s="198"/>
      <c r="BB273" s="198"/>
      <c r="BC273" s="198"/>
      <c r="BD273" s="198"/>
      <c r="BE273" s="198"/>
      <c r="BF273" s="198"/>
    </row>
    <row r="274" spans="1:58" s="130" customFormat="1">
      <c r="A274" s="171"/>
      <c r="B274" s="172"/>
      <c r="C274" s="127"/>
      <c r="D274" s="171"/>
      <c r="G274" s="173"/>
      <c r="H274" s="173"/>
      <c r="I274" s="196"/>
      <c r="J274" s="173"/>
      <c r="K274" s="197"/>
      <c r="L274" s="175"/>
      <c r="M274" s="198"/>
      <c r="N274" s="199"/>
      <c r="O274" s="200"/>
      <c r="P274" s="199"/>
      <c r="Q274" s="199"/>
      <c r="R274" s="199"/>
      <c r="S274" s="200"/>
      <c r="T274" s="199"/>
      <c r="U274" s="199"/>
      <c r="V274" s="199"/>
      <c r="W274" s="200"/>
      <c r="X274" s="199"/>
      <c r="Y274" s="199"/>
      <c r="Z274" s="199"/>
      <c r="AA274" s="200"/>
      <c r="AB274" s="199"/>
      <c r="AC274" s="199"/>
      <c r="AD274" s="199"/>
      <c r="AE274" s="200"/>
      <c r="AF274" s="199"/>
      <c r="AG274" s="199"/>
      <c r="AH274" s="199"/>
      <c r="AI274" s="200"/>
      <c r="AJ274" s="199"/>
      <c r="AK274" s="199"/>
      <c r="AL274" s="199"/>
      <c r="AM274" s="200"/>
      <c r="AN274" s="199"/>
      <c r="AO274" s="199"/>
      <c r="AP274" s="199"/>
      <c r="AQ274" s="200"/>
      <c r="AR274" s="199"/>
      <c r="AS274" s="199"/>
      <c r="AT274" s="202"/>
      <c r="AU274" s="198"/>
      <c r="AV274" s="198"/>
      <c r="AW274" s="198"/>
      <c r="AX274" s="198"/>
      <c r="AY274" s="198"/>
      <c r="AZ274" s="198"/>
      <c r="BA274" s="198"/>
      <c r="BB274" s="198"/>
      <c r="BC274" s="198"/>
      <c r="BD274" s="198"/>
      <c r="BE274" s="198"/>
      <c r="BF274" s="198"/>
    </row>
    <row r="275" spans="1:58" s="130" customFormat="1">
      <c r="A275" s="171"/>
      <c r="B275" s="172"/>
      <c r="C275" s="127"/>
      <c r="D275" s="171"/>
      <c r="G275" s="173"/>
      <c r="H275" s="173"/>
      <c r="I275" s="196"/>
      <c r="J275" s="173"/>
      <c r="K275" s="197"/>
      <c r="L275" s="175"/>
      <c r="M275" s="198"/>
      <c r="N275" s="199"/>
      <c r="O275" s="200"/>
      <c r="P275" s="199"/>
      <c r="Q275" s="199"/>
      <c r="R275" s="199"/>
      <c r="S275" s="200"/>
      <c r="T275" s="199"/>
      <c r="U275" s="199"/>
      <c r="V275" s="199"/>
      <c r="W275" s="200"/>
      <c r="X275" s="199"/>
      <c r="Y275" s="199"/>
      <c r="Z275" s="199"/>
      <c r="AA275" s="200"/>
      <c r="AB275" s="199"/>
      <c r="AC275" s="199"/>
      <c r="AD275" s="199"/>
      <c r="AE275" s="200"/>
      <c r="AF275" s="199"/>
      <c r="AG275" s="199"/>
      <c r="AH275" s="199"/>
      <c r="AI275" s="200"/>
      <c r="AJ275" s="199"/>
      <c r="AK275" s="199"/>
      <c r="AL275" s="199"/>
      <c r="AM275" s="200"/>
      <c r="AN275" s="199"/>
      <c r="AO275" s="199"/>
      <c r="AP275" s="199"/>
      <c r="AQ275" s="200"/>
      <c r="AR275" s="199"/>
      <c r="AS275" s="199"/>
      <c r="AT275" s="202"/>
      <c r="AU275" s="198"/>
      <c r="AV275" s="198"/>
      <c r="AW275" s="198"/>
      <c r="AX275" s="198"/>
      <c r="AY275" s="198"/>
      <c r="AZ275" s="198"/>
      <c r="BA275" s="198"/>
      <c r="BB275" s="198"/>
      <c r="BC275" s="198"/>
      <c r="BD275" s="198"/>
      <c r="BE275" s="198"/>
      <c r="BF275" s="198"/>
    </row>
    <row r="276" spans="1:58" s="130" customFormat="1">
      <c r="A276" s="171"/>
      <c r="B276" s="172"/>
      <c r="C276" s="127"/>
      <c r="D276" s="171"/>
      <c r="G276" s="173"/>
      <c r="H276" s="173"/>
      <c r="I276" s="196"/>
      <c r="J276" s="173"/>
      <c r="K276" s="197"/>
      <c r="L276" s="175"/>
      <c r="M276" s="198"/>
      <c r="N276" s="199"/>
      <c r="O276" s="200"/>
      <c r="P276" s="199"/>
      <c r="Q276" s="199"/>
      <c r="R276" s="199"/>
      <c r="S276" s="200"/>
      <c r="T276" s="199"/>
      <c r="U276" s="199"/>
      <c r="V276" s="199"/>
      <c r="W276" s="200"/>
      <c r="X276" s="199"/>
      <c r="Y276" s="199"/>
      <c r="Z276" s="199"/>
      <c r="AA276" s="200"/>
      <c r="AB276" s="199"/>
      <c r="AC276" s="199"/>
      <c r="AD276" s="199"/>
      <c r="AE276" s="200"/>
      <c r="AF276" s="199"/>
      <c r="AG276" s="199"/>
      <c r="AH276" s="199"/>
      <c r="AI276" s="200"/>
      <c r="AJ276" s="199"/>
      <c r="AK276" s="199"/>
      <c r="AL276" s="199"/>
      <c r="AM276" s="200"/>
      <c r="AN276" s="199"/>
      <c r="AO276" s="199"/>
      <c r="AP276" s="199"/>
      <c r="AQ276" s="200"/>
      <c r="AR276" s="199"/>
      <c r="AS276" s="199"/>
      <c r="AT276" s="202"/>
      <c r="AU276" s="198"/>
      <c r="AV276" s="198"/>
      <c r="AW276" s="198"/>
      <c r="AX276" s="198"/>
      <c r="AY276" s="198"/>
      <c r="AZ276" s="198"/>
      <c r="BA276" s="198"/>
      <c r="BB276" s="198"/>
      <c r="BC276" s="198"/>
      <c r="BD276" s="198"/>
      <c r="BE276" s="198"/>
      <c r="BF276" s="198"/>
    </row>
    <row r="277" spans="1:58" s="130" customFormat="1">
      <c r="A277" s="171"/>
      <c r="B277" s="172"/>
      <c r="C277" s="127"/>
      <c r="D277" s="171"/>
      <c r="G277" s="173"/>
      <c r="H277" s="173"/>
      <c r="I277" s="196"/>
      <c r="J277" s="173"/>
      <c r="K277" s="197"/>
      <c r="L277" s="175"/>
      <c r="M277" s="198"/>
      <c r="N277" s="199"/>
      <c r="O277" s="200"/>
      <c r="P277" s="199"/>
      <c r="Q277" s="199"/>
      <c r="R277" s="199"/>
      <c r="S277" s="200"/>
      <c r="T277" s="199"/>
      <c r="U277" s="199"/>
      <c r="V277" s="199"/>
      <c r="W277" s="200"/>
      <c r="X277" s="199"/>
      <c r="Y277" s="199"/>
      <c r="Z277" s="199"/>
      <c r="AA277" s="200"/>
      <c r="AB277" s="199"/>
      <c r="AC277" s="199"/>
      <c r="AD277" s="199"/>
      <c r="AE277" s="200"/>
      <c r="AF277" s="199"/>
      <c r="AG277" s="199"/>
      <c r="AH277" s="199"/>
      <c r="AI277" s="200"/>
      <c r="AJ277" s="199"/>
      <c r="AK277" s="199"/>
      <c r="AL277" s="199"/>
      <c r="AM277" s="200"/>
      <c r="AN277" s="199"/>
      <c r="AO277" s="199"/>
      <c r="AP277" s="199"/>
      <c r="AQ277" s="200"/>
      <c r="AR277" s="199"/>
      <c r="AS277" s="199"/>
      <c r="AT277" s="202"/>
      <c r="AU277" s="198"/>
      <c r="AV277" s="198"/>
      <c r="AW277" s="198"/>
      <c r="AX277" s="198"/>
      <c r="AY277" s="198"/>
      <c r="AZ277" s="198"/>
      <c r="BA277" s="198"/>
      <c r="BB277" s="198"/>
      <c r="BC277" s="198"/>
      <c r="BD277" s="198"/>
      <c r="BE277" s="198"/>
      <c r="BF277" s="198"/>
    </row>
  </sheetData>
  <mergeCells count="9">
    <mergeCell ref="I4:I5"/>
    <mergeCell ref="A2:B2"/>
    <mergeCell ref="A3:B3"/>
    <mergeCell ref="E4:H4"/>
    <mergeCell ref="E5:F5"/>
    <mergeCell ref="G5:H5"/>
    <mergeCell ref="A4:A5"/>
    <mergeCell ref="B4:B5"/>
    <mergeCell ref="D4:D5"/>
  </mergeCells>
  <pageMargins left="0.70866141732283505" right="0.70866141732283505" top="0.74803149606299202" bottom="1.5354330708661399" header="0.31496062992126" footer="0.31496062992126"/>
  <pageSetup paperSize="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M17"/>
  <sheetViews>
    <sheetView workbookViewId="0">
      <selection activeCell="C12" sqref="C12"/>
    </sheetView>
  </sheetViews>
  <sheetFormatPr defaultColWidth="9" defaultRowHeight="15"/>
  <cols>
    <col min="1" max="1" width="4" customWidth="1"/>
    <col min="2" max="2" width="12.28515625" customWidth="1"/>
    <col min="3" max="3" width="26.28515625" customWidth="1"/>
    <col min="4" max="4" width="9.140625" style="40"/>
    <col min="5" max="6" width="12.140625" style="41" customWidth="1"/>
    <col min="7" max="7" width="9.140625" style="40"/>
    <col min="8" max="10" width="12.140625" style="41" customWidth="1"/>
    <col min="11" max="12" width="13" style="41" customWidth="1"/>
    <col min="13" max="13" width="9.140625" style="41"/>
  </cols>
  <sheetData>
    <row r="5" spans="1:13" s="36" customFormat="1">
      <c r="A5" s="1043" t="s">
        <v>460</v>
      </c>
      <c r="B5" s="1046" t="s">
        <v>693</v>
      </c>
      <c r="C5" s="1046" t="s">
        <v>201</v>
      </c>
      <c r="D5" s="1040" t="s">
        <v>927</v>
      </c>
      <c r="E5" s="1041"/>
      <c r="F5" s="1042"/>
      <c r="G5" s="1040" t="s">
        <v>928</v>
      </c>
      <c r="H5" s="1041"/>
      <c r="I5" s="1042"/>
      <c r="J5" s="1033" t="s">
        <v>686</v>
      </c>
      <c r="K5" s="1036" t="s">
        <v>929</v>
      </c>
      <c r="L5" s="1037"/>
      <c r="M5" s="1033" t="s">
        <v>930</v>
      </c>
    </row>
    <row r="6" spans="1:13" s="36" customFormat="1">
      <c r="A6" s="1044"/>
      <c r="B6" s="1047"/>
      <c r="C6" s="1047"/>
      <c r="D6" s="1033" t="s">
        <v>931</v>
      </c>
      <c r="E6" s="1040" t="s">
        <v>918</v>
      </c>
      <c r="F6" s="1042"/>
      <c r="G6" s="1033" t="s">
        <v>931</v>
      </c>
      <c r="H6" s="1040" t="s">
        <v>918</v>
      </c>
      <c r="I6" s="1042"/>
      <c r="J6" s="1034"/>
      <c r="K6" s="1038"/>
      <c r="L6" s="1039"/>
      <c r="M6" s="1034"/>
    </row>
    <row r="7" spans="1:13" s="36" customFormat="1">
      <c r="A7" s="1045"/>
      <c r="B7" s="1048"/>
      <c r="C7" s="1048"/>
      <c r="D7" s="1035"/>
      <c r="E7" s="43" t="s">
        <v>917</v>
      </c>
      <c r="F7" s="43" t="s">
        <v>696</v>
      </c>
      <c r="G7" s="1035"/>
      <c r="H7" s="43" t="s">
        <v>917</v>
      </c>
      <c r="I7" s="43" t="s">
        <v>696</v>
      </c>
      <c r="J7" s="1035"/>
      <c r="K7" s="69" t="s">
        <v>932</v>
      </c>
      <c r="L7" s="69" t="s">
        <v>933</v>
      </c>
      <c r="M7" s="1035"/>
    </row>
    <row r="8" spans="1:13" s="37" customFormat="1">
      <c r="A8" s="123">
        <v>1</v>
      </c>
      <c r="B8" s="124">
        <v>45627</v>
      </c>
      <c r="C8" s="16" t="s">
        <v>934</v>
      </c>
      <c r="D8" s="50">
        <v>100</v>
      </c>
      <c r="E8" s="48">
        <v>16500</v>
      </c>
      <c r="F8" s="49">
        <f>SUM(D8*E8)</f>
        <v>1650000</v>
      </c>
      <c r="G8" s="50">
        <v>80</v>
      </c>
      <c r="H8" s="48">
        <v>18500</v>
      </c>
      <c r="I8" s="49">
        <f>SUM(G8*H8)</f>
        <v>1480000</v>
      </c>
      <c r="J8" s="49">
        <f>SUM(G8*H8)-(G8*E8)</f>
        <v>160000</v>
      </c>
      <c r="K8" s="49">
        <f>SUM(J8*50%)</f>
        <v>80000</v>
      </c>
      <c r="L8" s="49">
        <f>SUM(J8*50%)</f>
        <v>80000</v>
      </c>
      <c r="M8" s="49">
        <f>SUM(D8-G8)</f>
        <v>20</v>
      </c>
    </row>
    <row r="9" spans="1:13">
      <c r="A9" s="51"/>
      <c r="B9" s="51"/>
      <c r="C9" s="51"/>
      <c r="D9" s="50"/>
      <c r="E9" s="52"/>
      <c r="F9" s="52"/>
      <c r="G9" s="50"/>
      <c r="H9" s="52"/>
      <c r="I9" s="52"/>
      <c r="J9" s="52"/>
      <c r="K9" s="52"/>
      <c r="L9" s="52"/>
      <c r="M9" s="52"/>
    </row>
    <row r="10" spans="1:13">
      <c r="A10" s="51"/>
      <c r="B10" s="51"/>
      <c r="C10" s="51"/>
      <c r="D10" s="50"/>
      <c r="E10" s="52"/>
      <c r="F10" s="52"/>
      <c r="G10" s="50"/>
      <c r="H10" s="52"/>
      <c r="I10" s="52"/>
      <c r="J10" s="52"/>
      <c r="K10" s="52"/>
      <c r="L10" s="52"/>
      <c r="M10" s="52"/>
    </row>
    <row r="11" spans="1:13">
      <c r="A11" s="51"/>
      <c r="B11" s="51"/>
      <c r="C11" s="51"/>
      <c r="D11" s="50"/>
      <c r="E11" s="52"/>
      <c r="F11" s="52"/>
      <c r="G11" s="50"/>
      <c r="H11" s="52"/>
      <c r="I11" s="52"/>
      <c r="J11" s="52"/>
      <c r="K11" s="52"/>
      <c r="L11" s="52"/>
      <c r="M11" s="52"/>
    </row>
    <row r="12" spans="1:13">
      <c r="A12" s="51"/>
      <c r="B12" s="51"/>
      <c r="C12" s="51"/>
      <c r="D12" s="50"/>
      <c r="E12" s="52"/>
      <c r="F12" s="52"/>
      <c r="G12" s="50"/>
      <c r="H12" s="52"/>
      <c r="I12" s="52"/>
      <c r="J12" s="52"/>
      <c r="K12" s="52"/>
      <c r="L12" s="52"/>
      <c r="M12" s="52"/>
    </row>
    <row r="13" spans="1:13">
      <c r="A13" s="51"/>
      <c r="B13" s="51"/>
      <c r="C13" s="51"/>
      <c r="D13" s="50"/>
      <c r="E13" s="52"/>
      <c r="F13" s="52"/>
      <c r="G13" s="50"/>
      <c r="H13" s="52"/>
      <c r="I13" s="52"/>
      <c r="J13" s="52"/>
      <c r="K13" s="52"/>
      <c r="L13" s="52"/>
      <c r="M13" s="52"/>
    </row>
    <row r="14" spans="1:13">
      <c r="A14" s="51"/>
      <c r="B14" s="51"/>
      <c r="C14" s="51"/>
      <c r="D14" s="50"/>
      <c r="E14" s="52"/>
      <c r="F14" s="52"/>
      <c r="G14" s="50"/>
      <c r="H14" s="52"/>
      <c r="I14" s="52"/>
      <c r="J14" s="52"/>
      <c r="K14" s="52"/>
      <c r="L14" s="52"/>
      <c r="M14" s="52"/>
    </row>
    <row r="15" spans="1:13">
      <c r="A15" s="51"/>
      <c r="B15" s="51"/>
      <c r="C15" s="51"/>
      <c r="D15" s="50"/>
      <c r="E15" s="52"/>
      <c r="F15" s="52"/>
      <c r="G15" s="50"/>
      <c r="H15" s="52"/>
      <c r="I15" s="52"/>
      <c r="J15" s="52"/>
      <c r="K15" s="52"/>
      <c r="L15" s="52"/>
      <c r="M15" s="52"/>
    </row>
    <row r="16" spans="1:13">
      <c r="A16" s="51"/>
      <c r="B16" s="51"/>
      <c r="C16" s="51"/>
      <c r="D16" s="50"/>
      <c r="E16" s="52"/>
      <c r="F16" s="52"/>
      <c r="G16" s="50"/>
      <c r="H16" s="52"/>
      <c r="I16" s="52"/>
      <c r="J16" s="52"/>
      <c r="K16" s="52"/>
      <c r="L16" s="52"/>
      <c r="M16" s="52"/>
    </row>
    <row r="17" spans="1:13" s="38" customFormat="1">
      <c r="A17" s="125"/>
      <c r="B17" s="125"/>
      <c r="C17" s="125"/>
      <c r="D17" s="43">
        <f>SUM(D8:D16)</f>
        <v>100</v>
      </c>
      <c r="E17" s="43">
        <f t="shared" ref="E17:M17" si="0">SUM(E8:E16)</f>
        <v>16500</v>
      </c>
      <c r="F17" s="43">
        <f t="shared" si="0"/>
        <v>1650000</v>
      </c>
      <c r="G17" s="43">
        <f t="shared" si="0"/>
        <v>80</v>
      </c>
      <c r="H17" s="43">
        <f t="shared" si="0"/>
        <v>18500</v>
      </c>
      <c r="I17" s="43">
        <f t="shared" si="0"/>
        <v>1480000</v>
      </c>
      <c r="J17" s="43">
        <f t="shared" si="0"/>
        <v>160000</v>
      </c>
      <c r="K17" s="43">
        <f t="shared" si="0"/>
        <v>80000</v>
      </c>
      <c r="L17" s="43">
        <f t="shared" si="0"/>
        <v>80000</v>
      </c>
      <c r="M17" s="43">
        <f t="shared" si="0"/>
        <v>20</v>
      </c>
    </row>
  </sheetData>
  <mergeCells count="12">
    <mergeCell ref="A5:A7"/>
    <mergeCell ref="B5:B7"/>
    <mergeCell ref="C5:C7"/>
    <mergeCell ref="D6:D7"/>
    <mergeCell ref="G6:G7"/>
    <mergeCell ref="J5:J7"/>
    <mergeCell ref="M5:M7"/>
    <mergeCell ref="K5:L6"/>
    <mergeCell ref="D5:F5"/>
    <mergeCell ref="G5:I5"/>
    <mergeCell ref="E6:F6"/>
    <mergeCell ref="H6:I6"/>
  </mergeCells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2"/>
  <sheetViews>
    <sheetView view="pageBreakPreview" zoomScale="110" zoomScaleNormal="120" zoomScalePageLayoutView="110" workbookViewId="0">
      <selection activeCell="A13" sqref="A13:H13"/>
    </sheetView>
  </sheetViews>
  <sheetFormatPr defaultColWidth="8.7109375" defaultRowHeight="15"/>
  <cols>
    <col min="1" max="1" width="8.28515625" style="107" customWidth="1"/>
    <col min="2" max="2" width="15.7109375" style="107" customWidth="1"/>
    <col min="3" max="3" width="14.42578125" style="107" customWidth="1"/>
    <col min="4" max="4" width="13.85546875" style="107" customWidth="1"/>
    <col min="5" max="7" width="12.7109375" style="107" customWidth="1"/>
    <col min="8" max="8" width="13.42578125" style="107" customWidth="1"/>
    <col min="9" max="16384" width="8.7109375" style="107"/>
  </cols>
  <sheetData>
    <row r="1" spans="1:11" ht="18.75">
      <c r="A1" s="1055" t="s">
        <v>0</v>
      </c>
      <c r="B1" s="1055"/>
      <c r="C1" s="1055"/>
      <c r="D1" s="1055"/>
      <c r="E1" s="1055"/>
      <c r="F1" s="1055"/>
      <c r="G1" s="1055"/>
      <c r="H1" s="1055"/>
    </row>
    <row r="2" spans="1:11" ht="18.75">
      <c r="A2" s="1055" t="s">
        <v>935</v>
      </c>
      <c r="B2" s="1055"/>
      <c r="C2" s="1055"/>
      <c r="D2" s="1055"/>
      <c r="E2" s="1055"/>
      <c r="F2" s="1055"/>
      <c r="G2" s="1055"/>
      <c r="H2" s="1055"/>
    </row>
    <row r="3" spans="1:11">
      <c r="A3" s="108"/>
      <c r="B3" s="108"/>
      <c r="C3" s="108"/>
      <c r="D3" s="108"/>
      <c r="E3" s="108"/>
      <c r="F3" s="108"/>
      <c r="G3" s="108"/>
      <c r="H3" s="108"/>
    </row>
    <row r="4" spans="1:11" ht="21" customHeight="1">
      <c r="A4" s="1051" t="s">
        <v>936</v>
      </c>
      <c r="B4" s="1052" t="s">
        <v>937</v>
      </c>
      <c r="C4" s="1051" t="s">
        <v>203</v>
      </c>
      <c r="D4" s="1051" t="s">
        <v>938</v>
      </c>
      <c r="E4" s="1051" t="s">
        <v>939</v>
      </c>
      <c r="F4" s="1051"/>
      <c r="G4" s="1051"/>
      <c r="H4" s="1051"/>
    </row>
    <row r="5" spans="1:11">
      <c r="A5" s="1051"/>
      <c r="B5" s="1052"/>
      <c r="C5" s="1051"/>
      <c r="D5" s="1051"/>
      <c r="E5" s="1056" t="s">
        <v>940</v>
      </c>
      <c r="F5" s="1056"/>
      <c r="G5" s="1056"/>
      <c r="H5" s="109" t="s">
        <v>941</v>
      </c>
    </row>
    <row r="6" spans="1:11" ht="21" customHeight="1">
      <c r="A6" s="110">
        <v>1</v>
      </c>
      <c r="B6" s="111">
        <v>12900000</v>
      </c>
      <c r="C6" s="111">
        <f>'[67]mesin bor'!$G$30</f>
        <v>8202000</v>
      </c>
      <c r="D6" s="111">
        <f>B6-C6</f>
        <v>4698000</v>
      </c>
      <c r="E6" s="111">
        <v>428910</v>
      </c>
      <c r="F6" s="111">
        <v>428910</v>
      </c>
      <c r="G6" s="111">
        <v>706440</v>
      </c>
      <c r="H6" s="111">
        <f>958740+C32</f>
        <v>3133740</v>
      </c>
      <c r="I6" s="122">
        <f>E6+F6+G6</f>
        <v>1564260</v>
      </c>
    </row>
    <row r="7" spans="1:11" ht="21" customHeight="1">
      <c r="A7" s="110">
        <f>A6+1</f>
        <v>2</v>
      </c>
      <c r="B7" s="111">
        <v>12900000</v>
      </c>
      <c r="C7" s="111">
        <f>'[67]titik kedua'!$G$20</f>
        <v>5983000</v>
      </c>
      <c r="D7" s="111">
        <f>B7-C7</f>
        <v>6917000</v>
      </c>
      <c r="E7" s="111">
        <f>D7*17%</f>
        <v>1175890</v>
      </c>
      <c r="F7" s="111">
        <f>D7*17%</f>
        <v>1175890</v>
      </c>
      <c r="G7" s="111">
        <f>D7*28%</f>
        <v>1936760.0000000002</v>
      </c>
      <c r="H7" s="111">
        <f>D7*38%</f>
        <v>2628460</v>
      </c>
      <c r="I7" s="114">
        <f>E7+F7+G7</f>
        <v>4288540</v>
      </c>
    </row>
    <row r="8" spans="1:11" ht="21" customHeight="1">
      <c r="A8" s="110" t="s">
        <v>942</v>
      </c>
      <c r="B8" s="111">
        <v>25800000</v>
      </c>
      <c r="C8" s="111">
        <f>'[67]titik ketiga &amp; keempat'!$G$31</f>
        <v>17610500</v>
      </c>
      <c r="D8" s="111">
        <f>B8-C8</f>
        <v>8189500</v>
      </c>
      <c r="E8" s="1057">
        <v>5000000</v>
      </c>
      <c r="F8" s="1057"/>
      <c r="G8" s="1057"/>
      <c r="H8" s="111">
        <f>D8-E8</f>
        <v>3189500</v>
      </c>
      <c r="J8" s="114">
        <v>5000000</v>
      </c>
      <c r="K8" s="114">
        <f>D8-5000000</f>
        <v>3189500</v>
      </c>
    </row>
    <row r="9" spans="1:11" ht="21" customHeight="1">
      <c r="A9" s="112"/>
      <c r="B9" s="111"/>
      <c r="C9" s="111"/>
      <c r="D9" s="111"/>
      <c r="E9" s="111"/>
      <c r="F9" s="111"/>
      <c r="G9" s="111"/>
      <c r="H9" s="111"/>
      <c r="J9" s="114"/>
    </row>
    <row r="10" spans="1:11" ht="21" customHeight="1">
      <c r="A10" s="112"/>
      <c r="B10" s="111"/>
      <c r="C10" s="111"/>
      <c r="D10" s="111"/>
      <c r="E10" s="111"/>
      <c r="F10" s="111"/>
      <c r="G10" s="111"/>
      <c r="H10" s="111"/>
    </row>
    <row r="11" spans="1:11" ht="15.75">
      <c r="A11" s="113" t="s">
        <v>687</v>
      </c>
      <c r="B11" s="111">
        <f>SUM(B6:B10)</f>
        <v>51600000</v>
      </c>
      <c r="C11" s="111">
        <f>SUM(C6:C10)</f>
        <v>31795500</v>
      </c>
      <c r="D11" s="111">
        <f>SUM(D6:D10)</f>
        <v>19804500</v>
      </c>
      <c r="E11" s="1053">
        <f>E6+F6+G6+E7+F7+G7+E8</f>
        <v>10852800</v>
      </c>
      <c r="F11" s="1053"/>
      <c r="G11" s="1053"/>
      <c r="H11" s="111">
        <f>SUM(H6:H10)</f>
        <v>8951700</v>
      </c>
      <c r="J11" s="114">
        <f>H6-C32</f>
        <v>958740</v>
      </c>
    </row>
    <row r="12" spans="1:11">
      <c r="G12" s="114"/>
    </row>
    <row r="13" spans="1:11">
      <c r="A13" s="1054" t="s">
        <v>107</v>
      </c>
      <c r="B13" s="1054"/>
      <c r="C13" s="1054"/>
      <c r="D13" s="1054"/>
      <c r="E13" s="1054"/>
      <c r="F13" s="1054"/>
      <c r="G13" s="1054"/>
      <c r="H13" s="1054"/>
    </row>
    <row r="14" spans="1:11">
      <c r="A14" s="1054" t="s">
        <v>943</v>
      </c>
      <c r="B14" s="1054"/>
      <c r="C14" s="1054"/>
      <c r="D14" s="1054"/>
      <c r="E14" s="1054"/>
      <c r="F14" s="1054"/>
      <c r="G14" s="1054"/>
      <c r="H14" s="1054"/>
    </row>
    <row r="15" spans="1:11">
      <c r="A15" s="116"/>
      <c r="B15" s="115"/>
      <c r="C15" s="116"/>
      <c r="D15" s="116"/>
      <c r="E15" s="116"/>
      <c r="F15" s="117"/>
    </row>
    <row r="16" spans="1:11">
      <c r="A16" s="1049" t="s">
        <v>448</v>
      </c>
      <c r="B16" s="1049"/>
      <c r="C16" s="1049"/>
      <c r="D16" s="116"/>
      <c r="E16" s="116"/>
      <c r="F16" s="1049" t="s">
        <v>449</v>
      </c>
      <c r="G16" s="1049"/>
      <c r="H16" s="1049"/>
    </row>
    <row r="17" spans="1:8">
      <c r="A17" s="1049" t="s">
        <v>109</v>
      </c>
      <c r="B17" s="1049"/>
      <c r="C17" s="1049"/>
      <c r="F17" s="1049" t="s">
        <v>678</v>
      </c>
      <c r="G17" s="1049"/>
      <c r="H17" s="1049"/>
    </row>
    <row r="18" spans="1:8">
      <c r="A18" s="116"/>
      <c r="B18" s="116"/>
      <c r="C18" s="116"/>
      <c r="D18" s="116"/>
      <c r="E18" s="116"/>
      <c r="F18" s="116"/>
    </row>
    <row r="19" spans="1:8">
      <c r="A19" s="116"/>
      <c r="B19" s="116"/>
      <c r="C19" s="116"/>
      <c r="D19" s="116"/>
      <c r="E19" s="116"/>
      <c r="F19" s="116"/>
    </row>
    <row r="20" spans="1:8">
      <c r="A20" s="116"/>
      <c r="B20" s="116"/>
      <c r="C20" s="116"/>
      <c r="D20" s="116"/>
      <c r="E20" s="118"/>
      <c r="F20" s="116"/>
    </row>
    <row r="21" spans="1:8">
      <c r="A21" s="1050" t="s">
        <v>111</v>
      </c>
      <c r="B21" s="1050"/>
      <c r="C21" s="1050"/>
      <c r="E21" s="119"/>
      <c r="F21" s="1050" t="s">
        <v>112</v>
      </c>
      <c r="G21" s="1050"/>
      <c r="H21" s="1050"/>
    </row>
    <row r="27" spans="1:8">
      <c r="B27" s="120" t="s">
        <v>944</v>
      </c>
    </row>
    <row r="28" spans="1:8">
      <c r="A28" s="107">
        <v>1</v>
      </c>
      <c r="B28" s="107" t="s">
        <v>945</v>
      </c>
      <c r="C28" s="121">
        <v>450000</v>
      </c>
    </row>
    <row r="29" spans="1:8">
      <c r="A29" s="107">
        <v>2</v>
      </c>
      <c r="B29" s="107" t="s">
        <v>946</v>
      </c>
      <c r="C29" s="121">
        <v>275000</v>
      </c>
    </row>
    <row r="30" spans="1:8">
      <c r="A30" s="107">
        <v>3</v>
      </c>
      <c r="B30" s="107" t="s">
        <v>883</v>
      </c>
      <c r="C30" s="121">
        <v>1050000</v>
      </c>
    </row>
    <row r="31" spans="1:8">
      <c r="A31" s="107">
        <v>4</v>
      </c>
      <c r="B31" s="107" t="s">
        <v>947</v>
      </c>
      <c r="C31" s="121">
        <v>400000</v>
      </c>
    </row>
    <row r="32" spans="1:8">
      <c r="B32" s="107" t="s">
        <v>948</v>
      </c>
      <c r="C32" s="114">
        <f>SUM(C28:C31)</f>
        <v>2175000</v>
      </c>
    </row>
  </sheetData>
  <mergeCells count="18">
    <mergeCell ref="A1:H1"/>
    <mergeCell ref="A2:H2"/>
    <mergeCell ref="E4:H4"/>
    <mergeCell ref="E5:G5"/>
    <mergeCell ref="E8:G8"/>
    <mergeCell ref="A17:C17"/>
    <mergeCell ref="F17:H17"/>
    <mergeCell ref="A21:C21"/>
    <mergeCell ref="F21:H21"/>
    <mergeCell ref="A4:A5"/>
    <mergeCell ref="B4:B5"/>
    <mergeCell ref="C4:C5"/>
    <mergeCell ref="D4:D5"/>
    <mergeCell ref="E11:G11"/>
    <mergeCell ref="A13:H13"/>
    <mergeCell ref="A14:H14"/>
    <mergeCell ref="A16:C16"/>
    <mergeCell ref="F16:H16"/>
  </mergeCells>
  <pageMargins left="0.39583333333333298" right="0.75" top="1" bottom="1" header="0.5" footer="0.5"/>
  <pageSetup paperSize="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7"/>
  <sheetViews>
    <sheetView workbookViewId="0">
      <selection activeCell="N11" sqref="N11"/>
    </sheetView>
  </sheetViews>
  <sheetFormatPr defaultColWidth="8.7109375" defaultRowHeight="15"/>
  <cols>
    <col min="1" max="1" width="6.85546875" customWidth="1"/>
    <col min="2" max="2" width="22.7109375" customWidth="1"/>
    <col min="5" max="5" width="10.42578125" customWidth="1"/>
    <col min="6" max="6" width="15.5703125" customWidth="1"/>
    <col min="8" max="8" width="7.5703125" customWidth="1"/>
    <col min="9" max="9" width="18.85546875" customWidth="1"/>
    <col min="10" max="10" width="9.85546875" customWidth="1"/>
    <col min="11" max="11" width="7.7109375" customWidth="1"/>
    <col min="13" max="13" width="11.140625" customWidth="1"/>
    <col min="14" max="14" width="15.5703125" customWidth="1"/>
  </cols>
  <sheetData>
    <row r="1" spans="1:14">
      <c r="A1" s="902" t="s">
        <v>0</v>
      </c>
      <c r="B1" s="902"/>
      <c r="C1" s="902"/>
      <c r="D1" s="902"/>
      <c r="E1" s="902"/>
      <c r="F1" s="902"/>
      <c r="G1" s="6"/>
      <c r="H1" s="902" t="s">
        <v>0</v>
      </c>
      <c r="I1" s="902"/>
      <c r="J1" s="902"/>
      <c r="K1" s="902"/>
      <c r="L1" s="902"/>
      <c r="M1" s="902"/>
      <c r="N1" s="902"/>
    </row>
    <row r="2" spans="1:14">
      <c r="A2" s="928" t="s">
        <v>949</v>
      </c>
      <c r="B2" s="928"/>
      <c r="C2" s="928"/>
      <c r="D2" s="928"/>
      <c r="E2" s="928"/>
      <c r="F2" s="928"/>
      <c r="G2" s="6"/>
      <c r="H2" s="928" t="s">
        <v>950</v>
      </c>
      <c r="I2" s="928"/>
      <c r="J2" s="928"/>
      <c r="K2" s="928"/>
      <c r="L2" s="928"/>
      <c r="M2" s="928"/>
      <c r="N2" s="928"/>
    </row>
    <row r="3" spans="1:14">
      <c r="A3" s="1060" t="s">
        <v>197</v>
      </c>
      <c r="B3" s="1060"/>
      <c r="C3" s="1058" t="s">
        <v>116</v>
      </c>
      <c r="D3" s="1058"/>
      <c r="E3" s="1058"/>
      <c r="F3" s="6"/>
      <c r="G3" s="6"/>
      <c r="H3" s="1060" t="s">
        <v>197</v>
      </c>
      <c r="I3" s="1060"/>
      <c r="J3" s="75"/>
      <c r="K3" s="75"/>
      <c r="L3" s="75"/>
      <c r="M3" s="5"/>
      <c r="N3" s="6"/>
    </row>
    <row r="4" spans="1:14">
      <c r="A4" s="1060" t="s">
        <v>117</v>
      </c>
      <c r="B4" s="1060"/>
      <c r="C4" s="5" t="s">
        <v>118</v>
      </c>
      <c r="D4" s="6"/>
      <c r="E4" s="6"/>
      <c r="F4" s="6"/>
      <c r="G4" s="6"/>
      <c r="H4" s="1060" t="s">
        <v>117</v>
      </c>
      <c r="I4" s="1060"/>
      <c r="J4" s="75"/>
      <c r="K4" s="75"/>
      <c r="L4" s="75"/>
      <c r="M4" s="6"/>
      <c r="N4" s="6"/>
    </row>
    <row r="5" spans="1:14">
      <c r="A5" s="1060" t="s">
        <v>119</v>
      </c>
      <c r="B5" s="1060"/>
      <c r="C5" s="5" t="s">
        <v>120</v>
      </c>
      <c r="D5" s="6"/>
      <c r="E5" s="6"/>
      <c r="F5" s="6"/>
      <c r="G5" s="6"/>
      <c r="H5" s="1060" t="s">
        <v>119</v>
      </c>
      <c r="I5" s="1060"/>
      <c r="J5" s="75"/>
      <c r="K5" s="75"/>
      <c r="L5" s="75"/>
      <c r="M5" s="6"/>
      <c r="N5" s="6"/>
    </row>
    <row r="6" spans="1:14" ht="30">
      <c r="A6" s="77" t="s">
        <v>829</v>
      </c>
      <c r="B6" s="77" t="s">
        <v>951</v>
      </c>
      <c r="C6" s="91" t="s">
        <v>952</v>
      </c>
      <c r="D6" s="91" t="s">
        <v>953</v>
      </c>
      <c r="E6" s="91" t="s">
        <v>954</v>
      </c>
      <c r="F6" s="77" t="s">
        <v>955</v>
      </c>
      <c r="G6" s="6"/>
      <c r="H6" s="77" t="s">
        <v>829</v>
      </c>
      <c r="I6" s="77" t="s">
        <v>951</v>
      </c>
      <c r="J6" s="77" t="s">
        <v>200</v>
      </c>
      <c r="K6" s="91" t="s">
        <v>956</v>
      </c>
      <c r="L6" s="77" t="s">
        <v>957</v>
      </c>
      <c r="M6" s="91" t="s">
        <v>958</v>
      </c>
      <c r="N6" s="77" t="s">
        <v>955</v>
      </c>
    </row>
    <row r="7" spans="1:14">
      <c r="A7" s="85">
        <v>1</v>
      </c>
      <c r="B7" s="16" t="s">
        <v>959</v>
      </c>
      <c r="C7" s="100">
        <v>1</v>
      </c>
      <c r="D7" s="93" t="s">
        <v>960</v>
      </c>
      <c r="E7" s="93">
        <v>500000</v>
      </c>
      <c r="F7" s="96">
        <f t="shared" ref="F7:F17" si="0">E7*C7</f>
        <v>500000</v>
      </c>
      <c r="G7" s="6"/>
      <c r="H7" s="78"/>
      <c r="I7" s="78" t="s">
        <v>961</v>
      </c>
      <c r="J7" s="78"/>
      <c r="K7" s="78"/>
      <c r="L7" s="78"/>
      <c r="M7" s="103"/>
      <c r="N7" s="104">
        <f>SUM(F18)</f>
        <v>3050000</v>
      </c>
    </row>
    <row r="8" spans="1:14">
      <c r="A8" s="101">
        <v>2</v>
      </c>
      <c r="B8" s="16" t="s">
        <v>962</v>
      </c>
      <c r="C8" s="95">
        <v>1</v>
      </c>
      <c r="D8" s="93" t="s">
        <v>960</v>
      </c>
      <c r="E8" s="93">
        <v>1000000</v>
      </c>
      <c r="F8" s="96">
        <f t="shared" si="0"/>
        <v>1000000</v>
      </c>
      <c r="G8" s="102"/>
      <c r="H8" s="85">
        <v>1</v>
      </c>
      <c r="I8" s="16" t="s">
        <v>963</v>
      </c>
      <c r="J8" s="863" t="s">
        <v>964</v>
      </c>
      <c r="K8" s="16">
        <v>2</v>
      </c>
      <c r="L8" s="105">
        <v>250000</v>
      </c>
      <c r="M8" s="93">
        <f>L8*K8</f>
        <v>500000</v>
      </c>
      <c r="N8" s="96"/>
    </row>
    <row r="9" spans="1:14">
      <c r="A9" s="85">
        <v>3</v>
      </c>
      <c r="B9" s="16" t="s">
        <v>959</v>
      </c>
      <c r="C9" s="95">
        <v>1</v>
      </c>
      <c r="D9" s="93" t="s">
        <v>960</v>
      </c>
      <c r="E9" s="93">
        <v>200000</v>
      </c>
      <c r="F9" s="96">
        <f t="shared" si="0"/>
        <v>200000</v>
      </c>
      <c r="G9" s="6"/>
      <c r="H9" s="101">
        <v>2</v>
      </c>
      <c r="I9" s="16" t="s">
        <v>965</v>
      </c>
      <c r="J9" s="863" t="s">
        <v>966</v>
      </c>
      <c r="K9" s="16">
        <v>6</v>
      </c>
      <c r="L9" s="105">
        <v>250000</v>
      </c>
      <c r="M9" s="93">
        <f>L9*K9</f>
        <v>1500000</v>
      </c>
      <c r="N9" s="96"/>
    </row>
    <row r="10" spans="1:14">
      <c r="A10" s="85">
        <v>4</v>
      </c>
      <c r="B10" s="16" t="s">
        <v>967</v>
      </c>
      <c r="C10" s="95">
        <v>1</v>
      </c>
      <c r="D10" s="93" t="s">
        <v>960</v>
      </c>
      <c r="E10" s="93">
        <v>200000</v>
      </c>
      <c r="F10" s="96">
        <f t="shared" si="0"/>
        <v>200000</v>
      </c>
      <c r="G10" s="6"/>
      <c r="H10" s="85">
        <v>3</v>
      </c>
      <c r="I10" s="16" t="s">
        <v>963</v>
      </c>
      <c r="J10" s="864" t="s">
        <v>968</v>
      </c>
      <c r="K10" s="16">
        <v>30</v>
      </c>
      <c r="L10" s="105">
        <v>230000</v>
      </c>
      <c r="M10" s="93">
        <f>L10*K10</f>
        <v>6900000</v>
      </c>
      <c r="N10" s="96"/>
    </row>
    <row r="11" spans="1:14">
      <c r="A11" s="85">
        <v>5</v>
      </c>
      <c r="B11" s="16" t="s">
        <v>969</v>
      </c>
      <c r="C11" s="95">
        <v>20</v>
      </c>
      <c r="D11" s="93" t="s">
        <v>970</v>
      </c>
      <c r="E11" s="93">
        <v>10000</v>
      </c>
      <c r="F11" s="96">
        <f t="shared" si="0"/>
        <v>200000</v>
      </c>
      <c r="G11" s="6"/>
      <c r="H11" s="85">
        <v>4</v>
      </c>
      <c r="I11" s="16"/>
      <c r="J11" s="16"/>
      <c r="K11" s="16"/>
      <c r="L11" s="16"/>
      <c r="M11" s="93"/>
      <c r="N11" s="96"/>
    </row>
    <row r="12" spans="1:14">
      <c r="A12" s="85">
        <v>6</v>
      </c>
      <c r="B12" s="16" t="s">
        <v>971</v>
      </c>
      <c r="C12" s="95">
        <v>1</v>
      </c>
      <c r="D12" s="93" t="s">
        <v>960</v>
      </c>
      <c r="E12" s="93">
        <v>250000</v>
      </c>
      <c r="F12" s="96">
        <f t="shared" si="0"/>
        <v>250000</v>
      </c>
      <c r="G12" s="6"/>
      <c r="H12" s="85">
        <v>5</v>
      </c>
      <c r="I12" s="16"/>
      <c r="J12" s="16"/>
      <c r="K12" s="16"/>
      <c r="L12" s="16"/>
      <c r="M12" s="93"/>
      <c r="N12" s="96"/>
    </row>
    <row r="13" spans="1:14">
      <c r="A13" s="85">
        <v>7</v>
      </c>
      <c r="B13" s="16" t="s">
        <v>969</v>
      </c>
      <c r="C13" s="95">
        <v>10</v>
      </c>
      <c r="D13" s="93" t="s">
        <v>970</v>
      </c>
      <c r="E13" s="93">
        <v>10000</v>
      </c>
      <c r="F13" s="96">
        <f t="shared" si="0"/>
        <v>100000</v>
      </c>
      <c r="G13" s="6"/>
      <c r="H13" s="85">
        <v>6</v>
      </c>
      <c r="I13" s="16"/>
      <c r="J13" s="16"/>
      <c r="K13" s="16"/>
      <c r="L13" s="16"/>
      <c r="M13" s="93"/>
      <c r="N13" s="96"/>
    </row>
    <row r="14" spans="1:14">
      <c r="A14" s="85">
        <v>9</v>
      </c>
      <c r="B14" s="16" t="s">
        <v>969</v>
      </c>
      <c r="C14" s="95">
        <v>20</v>
      </c>
      <c r="D14" s="93" t="s">
        <v>970</v>
      </c>
      <c r="E14" s="93">
        <v>10000</v>
      </c>
      <c r="F14" s="96">
        <f t="shared" si="0"/>
        <v>200000</v>
      </c>
      <c r="G14" s="6"/>
      <c r="H14" s="85">
        <v>7</v>
      </c>
      <c r="I14" s="16"/>
      <c r="J14" s="16"/>
      <c r="K14" s="16"/>
      <c r="L14" s="16"/>
      <c r="M14" s="93"/>
      <c r="N14" s="96"/>
    </row>
    <row r="15" spans="1:14">
      <c r="A15" s="85">
        <v>10</v>
      </c>
      <c r="B15" s="16" t="s">
        <v>969</v>
      </c>
      <c r="C15" s="95">
        <v>10</v>
      </c>
      <c r="D15" s="93" t="s">
        <v>970</v>
      </c>
      <c r="E15" s="93">
        <v>10000</v>
      </c>
      <c r="F15" s="96">
        <f t="shared" si="0"/>
        <v>100000</v>
      </c>
      <c r="G15" s="6"/>
      <c r="H15" s="85">
        <v>8</v>
      </c>
      <c r="I15" s="16"/>
      <c r="J15" s="16"/>
      <c r="K15" s="16"/>
      <c r="L15" s="16"/>
      <c r="M15" s="93"/>
      <c r="N15" s="96"/>
    </row>
    <row r="16" spans="1:14">
      <c r="A16" s="85">
        <v>11</v>
      </c>
      <c r="B16" s="16" t="s">
        <v>969</v>
      </c>
      <c r="C16" s="95">
        <v>20</v>
      </c>
      <c r="D16" s="93" t="s">
        <v>970</v>
      </c>
      <c r="E16" s="93">
        <v>10000</v>
      </c>
      <c r="F16" s="96">
        <f t="shared" si="0"/>
        <v>200000</v>
      </c>
      <c r="G16" s="6"/>
      <c r="H16" s="85"/>
      <c r="I16" s="97" t="s">
        <v>105</v>
      </c>
      <c r="J16" s="97"/>
      <c r="K16" s="97"/>
      <c r="L16" s="97"/>
      <c r="M16" s="106">
        <f>SUM(M8:M15)</f>
        <v>8900000</v>
      </c>
      <c r="N16" s="98">
        <f>M16-N7</f>
        <v>5850000</v>
      </c>
    </row>
    <row r="17" spans="1:14">
      <c r="A17" s="85">
        <v>12</v>
      </c>
      <c r="B17" s="16" t="s">
        <v>969</v>
      </c>
      <c r="C17" s="95">
        <v>10</v>
      </c>
      <c r="D17" s="93" t="s">
        <v>972</v>
      </c>
      <c r="E17" s="93">
        <v>10000</v>
      </c>
      <c r="F17" s="96">
        <f t="shared" si="0"/>
        <v>100000</v>
      </c>
      <c r="G17" s="6"/>
      <c r="H17" s="6"/>
      <c r="I17" s="6"/>
      <c r="J17" s="6"/>
      <c r="K17" s="6"/>
      <c r="L17" s="6"/>
      <c r="M17" s="6"/>
      <c r="N17" s="6"/>
    </row>
    <row r="18" spans="1:14">
      <c r="A18" s="85"/>
      <c r="B18" s="97" t="s">
        <v>105</v>
      </c>
      <c r="C18" s="97"/>
      <c r="D18" s="97"/>
      <c r="E18" s="97"/>
      <c r="F18" s="98">
        <f>SUM(F7:F17)</f>
        <v>3050000</v>
      </c>
      <c r="G18" s="6"/>
      <c r="H18" s="6"/>
      <c r="I18" s="6"/>
      <c r="J18" s="6"/>
      <c r="K18" s="6"/>
      <c r="L18" s="6"/>
      <c r="M18" s="6"/>
      <c r="N18" s="6"/>
    </row>
    <row r="19" spans="1:14">
      <c r="A19" s="1061" t="s">
        <v>107</v>
      </c>
      <c r="B19" s="1061"/>
      <c r="C19" s="1061"/>
      <c r="D19" s="1061"/>
      <c r="E19" s="1061"/>
      <c r="F19" s="1061"/>
      <c r="G19" s="6"/>
      <c r="H19" s="6"/>
      <c r="I19" s="6"/>
      <c r="J19" s="6"/>
      <c r="K19" s="6"/>
      <c r="L19" s="6"/>
      <c r="M19" s="6"/>
      <c r="N19" s="6"/>
    </row>
    <row r="20" spans="1:14">
      <c r="A20" s="1058" t="s">
        <v>943</v>
      </c>
      <c r="B20" s="1058"/>
      <c r="C20" s="1058"/>
      <c r="D20" s="1058"/>
      <c r="E20" s="1058"/>
      <c r="F20" s="1058"/>
      <c r="G20" s="6"/>
      <c r="H20" s="6"/>
      <c r="I20" s="6"/>
      <c r="J20" s="6"/>
      <c r="K20" s="6"/>
      <c r="L20" s="6"/>
      <c r="M20" s="6"/>
      <c r="N20" s="6"/>
    </row>
    <row r="21" spans="1:14">
      <c r="A21" s="6"/>
      <c r="B21" s="5"/>
      <c r="C21" s="6"/>
      <c r="D21" s="6"/>
      <c r="E21" s="6"/>
      <c r="F21" s="76"/>
      <c r="G21" s="6"/>
      <c r="H21" s="6"/>
      <c r="I21" s="6"/>
      <c r="J21" s="6"/>
      <c r="K21" s="6"/>
      <c r="L21" s="6"/>
      <c r="M21" s="6"/>
      <c r="N21" s="6"/>
    </row>
    <row r="22" spans="1:14">
      <c r="A22" s="6"/>
      <c r="B22" s="76"/>
      <c r="C22" s="6"/>
      <c r="D22" s="1059" t="s">
        <v>973</v>
      </c>
      <c r="E22" s="1059"/>
      <c r="F22" s="1059"/>
      <c r="G22" s="6"/>
      <c r="H22" s="6"/>
      <c r="I22" s="6"/>
      <c r="J22" s="6"/>
      <c r="K22" s="6"/>
      <c r="L22" s="6"/>
      <c r="M22" s="6"/>
      <c r="N22" s="6"/>
    </row>
    <row r="23" spans="1:14">
      <c r="A23" s="6"/>
      <c r="B23" s="76" t="s">
        <v>109</v>
      </c>
      <c r="C23" s="6"/>
      <c r="D23" s="1059" t="s">
        <v>678</v>
      </c>
      <c r="E23" s="1059"/>
      <c r="F23" s="1059"/>
      <c r="G23" s="6"/>
      <c r="H23" s="6"/>
      <c r="I23" s="6"/>
      <c r="J23" s="6"/>
      <c r="K23" s="6"/>
      <c r="L23" s="6"/>
      <c r="M23" s="6"/>
      <c r="N23" s="6"/>
    </row>
    <row r="24" spans="1:1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>
      <c r="A26" s="6"/>
      <c r="B26" s="6"/>
      <c r="C26" s="6"/>
      <c r="D26" s="6"/>
      <c r="E26" s="99"/>
      <c r="F26" s="6"/>
      <c r="G26" s="6"/>
      <c r="H26" s="6"/>
      <c r="I26" s="6"/>
      <c r="J26" s="6"/>
      <c r="K26" s="6"/>
      <c r="L26" s="6"/>
      <c r="M26" s="6"/>
      <c r="N26" s="6"/>
    </row>
    <row r="27" spans="1:14">
      <c r="A27" s="6"/>
      <c r="B27" s="67" t="s">
        <v>111</v>
      </c>
      <c r="C27" s="65"/>
      <c r="D27" s="923" t="s">
        <v>112</v>
      </c>
      <c r="E27" s="923"/>
      <c r="F27" s="923"/>
      <c r="G27" s="6"/>
      <c r="H27" s="6"/>
      <c r="I27" s="6"/>
      <c r="J27" s="6"/>
      <c r="K27" s="6"/>
      <c r="L27" s="6"/>
      <c r="M27" s="6"/>
      <c r="N27" s="6"/>
    </row>
  </sheetData>
  <mergeCells count="16">
    <mergeCell ref="H4:I4"/>
    <mergeCell ref="A5:B5"/>
    <mergeCell ref="H5:I5"/>
    <mergeCell ref="A19:F19"/>
    <mergeCell ref="A1:F1"/>
    <mergeCell ref="H1:N1"/>
    <mergeCell ref="A2:F2"/>
    <mergeCell ref="H2:N2"/>
    <mergeCell ref="A3:B3"/>
    <mergeCell ref="C3:E3"/>
    <mergeCell ref="H3:I3"/>
    <mergeCell ref="A20:F20"/>
    <mergeCell ref="D22:F22"/>
    <mergeCell ref="D23:F23"/>
    <mergeCell ref="D27:F27"/>
    <mergeCell ref="A4:B4"/>
  </mergeCells>
  <pageMargins left="0.75" right="0.75" top="1" bottom="1" header="0.5" footer="0.5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F22"/>
  <sheetViews>
    <sheetView workbookViewId="0">
      <selection activeCell="G17" sqref="G17"/>
    </sheetView>
  </sheetViews>
  <sheetFormatPr defaultColWidth="8.7109375" defaultRowHeight="15"/>
  <cols>
    <col min="1" max="1" width="7" customWidth="1"/>
    <col min="2" max="2" width="38.42578125" customWidth="1"/>
    <col min="5" max="5" width="11.42578125" customWidth="1"/>
    <col min="6" max="6" width="15.5703125" customWidth="1"/>
  </cols>
  <sheetData>
    <row r="2" spans="1:6">
      <c r="A2" s="902" t="s">
        <v>0</v>
      </c>
      <c r="B2" s="902"/>
      <c r="C2" s="902"/>
      <c r="D2" s="902"/>
      <c r="E2" s="902"/>
      <c r="F2" s="902"/>
    </row>
    <row r="3" spans="1:6">
      <c r="A3" s="928" t="s">
        <v>974</v>
      </c>
      <c r="B3" s="928"/>
      <c r="C3" s="928"/>
      <c r="D3" s="928"/>
      <c r="E3" s="928"/>
      <c r="F3" s="928"/>
    </row>
    <row r="4" spans="1:6">
      <c r="A4" s="1060" t="s">
        <v>197</v>
      </c>
      <c r="B4" s="1060"/>
      <c r="C4" s="1058" t="s">
        <v>116</v>
      </c>
      <c r="D4" s="1058"/>
      <c r="E4" s="1058"/>
      <c r="F4" s="6"/>
    </row>
    <row r="5" spans="1:6">
      <c r="A5" s="1060" t="s">
        <v>117</v>
      </c>
      <c r="B5" s="1060"/>
      <c r="C5" s="5" t="s">
        <v>118</v>
      </c>
      <c r="D5" s="6"/>
      <c r="E5" s="6"/>
      <c r="F5" s="6"/>
    </row>
    <row r="6" spans="1:6">
      <c r="A6" s="1060" t="s">
        <v>119</v>
      </c>
      <c r="B6" s="1060"/>
      <c r="C6" s="5" t="s">
        <v>120</v>
      </c>
      <c r="D6" s="6"/>
      <c r="E6" s="6"/>
      <c r="F6" s="6"/>
    </row>
    <row r="7" spans="1:6" ht="30">
      <c r="A7" s="77" t="s">
        <v>829</v>
      </c>
      <c r="B7" s="77" t="s">
        <v>951</v>
      </c>
      <c r="C7" s="91" t="s">
        <v>952</v>
      </c>
      <c r="D7" s="91" t="s">
        <v>953</v>
      </c>
      <c r="E7" s="91" t="s">
        <v>954</v>
      </c>
      <c r="F7" s="77" t="s">
        <v>955</v>
      </c>
    </row>
    <row r="8" spans="1:6">
      <c r="A8" s="85">
        <v>1</v>
      </c>
      <c r="B8" s="16" t="s">
        <v>975</v>
      </c>
      <c r="C8" s="95">
        <v>1</v>
      </c>
      <c r="D8" s="93" t="s">
        <v>960</v>
      </c>
      <c r="E8" s="93">
        <v>415000</v>
      </c>
      <c r="F8" s="96">
        <f>SUM(E8*C8)</f>
        <v>415000</v>
      </c>
    </row>
    <row r="9" spans="1:6">
      <c r="A9" s="85">
        <v>2</v>
      </c>
      <c r="B9" s="16" t="s">
        <v>976</v>
      </c>
      <c r="C9" s="95">
        <v>1</v>
      </c>
      <c r="D9" s="93" t="s">
        <v>977</v>
      </c>
      <c r="E9" s="93">
        <v>100000</v>
      </c>
      <c r="F9" s="96">
        <f>SUM(E9*C9)</f>
        <v>100000</v>
      </c>
    </row>
    <row r="10" spans="1:6">
      <c r="A10" s="85">
        <v>4</v>
      </c>
      <c r="B10" s="16" t="s">
        <v>978</v>
      </c>
      <c r="C10" s="95">
        <v>1</v>
      </c>
      <c r="D10" s="93" t="s">
        <v>960</v>
      </c>
      <c r="E10" s="93">
        <v>200000</v>
      </c>
      <c r="F10" s="96">
        <f>SUM(E10*C10)</f>
        <v>200000</v>
      </c>
    </row>
    <row r="11" spans="1:6">
      <c r="A11" s="85">
        <v>5</v>
      </c>
      <c r="B11" s="16" t="s">
        <v>979</v>
      </c>
      <c r="C11" s="95">
        <v>10</v>
      </c>
      <c r="D11" s="93" t="s">
        <v>970</v>
      </c>
      <c r="E11" s="93">
        <v>6800</v>
      </c>
      <c r="F11" s="96">
        <f>SUM(E11*C11)</f>
        <v>68000</v>
      </c>
    </row>
    <row r="12" spans="1:6">
      <c r="A12" s="85">
        <v>6</v>
      </c>
      <c r="B12" s="16" t="s">
        <v>980</v>
      </c>
      <c r="C12" s="95">
        <v>1</v>
      </c>
      <c r="D12" s="93" t="s">
        <v>960</v>
      </c>
      <c r="E12" s="93">
        <v>100000</v>
      </c>
      <c r="F12" s="96">
        <f>SUM(E12*C12)</f>
        <v>100000</v>
      </c>
    </row>
    <row r="13" spans="1:6">
      <c r="A13" s="85"/>
      <c r="B13" s="97" t="s">
        <v>105</v>
      </c>
      <c r="C13" s="97"/>
      <c r="D13" s="97"/>
      <c r="E13" s="97"/>
      <c r="F13" s="98">
        <f>SUM(F8:F12)</f>
        <v>883000</v>
      </c>
    </row>
    <row r="14" spans="1:6">
      <c r="A14" s="1061" t="s">
        <v>107</v>
      </c>
      <c r="B14" s="1061"/>
      <c r="C14" s="1061"/>
      <c r="D14" s="1061"/>
      <c r="E14" s="1061"/>
      <c r="F14" s="1061"/>
    </row>
    <row r="15" spans="1:6">
      <c r="A15" s="1058" t="s">
        <v>943</v>
      </c>
      <c r="B15" s="1058"/>
      <c r="C15" s="1058"/>
      <c r="D15" s="1058"/>
      <c r="E15" s="1058"/>
      <c r="F15" s="1058"/>
    </row>
    <row r="16" spans="1:6">
      <c r="A16" s="6"/>
      <c r="B16" s="5"/>
      <c r="C16" s="6"/>
      <c r="D16" s="6"/>
      <c r="E16" s="6"/>
      <c r="F16" s="76"/>
    </row>
    <row r="17" spans="1:6">
      <c r="A17" s="6"/>
      <c r="B17" s="76"/>
      <c r="C17" s="6"/>
      <c r="D17" s="1059" t="s">
        <v>973</v>
      </c>
      <c r="E17" s="1059"/>
      <c r="F17" s="1059"/>
    </row>
    <row r="18" spans="1:6">
      <c r="A18" s="6"/>
      <c r="B18" s="76" t="s">
        <v>109</v>
      </c>
      <c r="C18" s="6"/>
      <c r="D18" s="1059" t="s">
        <v>678</v>
      </c>
      <c r="E18" s="1059"/>
      <c r="F18" s="1059"/>
    </row>
    <row r="19" spans="1:6">
      <c r="A19" s="6"/>
      <c r="B19" s="6"/>
      <c r="C19" s="6"/>
      <c r="D19" s="6"/>
      <c r="E19" s="6"/>
      <c r="F19" s="6"/>
    </row>
    <row r="20" spans="1:6">
      <c r="A20" s="6"/>
      <c r="B20" s="6"/>
      <c r="C20" s="6"/>
      <c r="D20" s="6"/>
      <c r="E20" s="6"/>
      <c r="F20" s="6"/>
    </row>
    <row r="21" spans="1:6">
      <c r="A21" s="6"/>
      <c r="B21" s="6"/>
      <c r="C21" s="6"/>
      <c r="D21" s="6"/>
      <c r="E21" s="99"/>
      <c r="F21" s="6"/>
    </row>
    <row r="22" spans="1:6">
      <c r="A22" s="6"/>
      <c r="B22" s="67" t="s">
        <v>111</v>
      </c>
      <c r="C22" s="65"/>
      <c r="D22" s="923" t="s">
        <v>112</v>
      </c>
      <c r="E22" s="923"/>
      <c r="F22" s="923"/>
    </row>
  </sheetData>
  <mergeCells count="11">
    <mergeCell ref="A2:F2"/>
    <mergeCell ref="A3:F3"/>
    <mergeCell ref="A4:B4"/>
    <mergeCell ref="C4:E4"/>
    <mergeCell ref="A5:B5"/>
    <mergeCell ref="D22:F22"/>
    <mergeCell ref="A6:B6"/>
    <mergeCell ref="A14:F14"/>
    <mergeCell ref="A15:F15"/>
    <mergeCell ref="D17:F17"/>
    <mergeCell ref="D18:F18"/>
  </mergeCells>
  <pageMargins left="0.75" right="0.75" top="1" bottom="1" header="0.5" footer="0.5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F21"/>
  <sheetViews>
    <sheetView topLeftCell="A7" workbookViewId="0">
      <selection activeCell="F10" sqref="F10"/>
    </sheetView>
  </sheetViews>
  <sheetFormatPr defaultColWidth="8.7109375" defaultRowHeight="15"/>
  <cols>
    <col min="2" max="2" width="6.42578125" customWidth="1"/>
    <col min="3" max="3" width="19.42578125" customWidth="1"/>
    <col min="4" max="4" width="17" customWidth="1"/>
    <col min="5" max="5" width="15.5703125" customWidth="1"/>
    <col min="6" max="6" width="17.42578125" customWidth="1"/>
  </cols>
  <sheetData>
    <row r="2" spans="2:6">
      <c r="B2" s="928" t="s">
        <v>981</v>
      </c>
      <c r="C2" s="928"/>
      <c r="D2" s="928"/>
      <c r="E2" s="928"/>
      <c r="F2" s="928"/>
    </row>
    <row r="3" spans="2:6">
      <c r="B3" s="928" t="s">
        <v>982</v>
      </c>
      <c r="C3" s="928"/>
      <c r="D3" s="928"/>
      <c r="E3" s="928"/>
      <c r="F3" s="928"/>
    </row>
    <row r="4" spans="2:6">
      <c r="B4" s="928" t="s">
        <v>983</v>
      </c>
      <c r="C4" s="928"/>
      <c r="D4" s="928"/>
      <c r="E4" s="928"/>
      <c r="F4" s="928"/>
    </row>
    <row r="5" spans="2:6">
      <c r="B5" s="1060" t="s">
        <v>984</v>
      </c>
      <c r="C5" s="1060"/>
      <c r="D5" s="1060"/>
      <c r="E5" s="76"/>
      <c r="F5" s="76"/>
    </row>
    <row r="6" spans="2:6">
      <c r="B6" s="1066" t="s">
        <v>460</v>
      </c>
      <c r="C6" s="1066" t="s">
        <v>683</v>
      </c>
      <c r="D6" s="1066" t="s">
        <v>985</v>
      </c>
      <c r="E6" s="1067" t="s">
        <v>105</v>
      </c>
      <c r="F6" s="1068" t="s">
        <v>986</v>
      </c>
    </row>
    <row r="7" spans="2:6" ht="23.1" customHeight="1">
      <c r="B7" s="1066"/>
      <c r="C7" s="1066"/>
      <c r="D7" s="1066"/>
      <c r="E7" s="1067"/>
      <c r="F7" s="1068"/>
    </row>
    <row r="8" spans="2:6" ht="68.099999999999994" customHeight="1">
      <c r="B8" s="82">
        <v>1</v>
      </c>
      <c r="C8" s="83" t="s">
        <v>987</v>
      </c>
      <c r="D8" s="78" t="s">
        <v>988</v>
      </c>
      <c r="E8" s="84">
        <v>1600000</v>
      </c>
      <c r="F8" s="86" t="s">
        <v>5</v>
      </c>
    </row>
    <row r="9" spans="2:6" ht="68.099999999999994" customHeight="1">
      <c r="B9" s="82">
        <v>2</v>
      </c>
      <c r="C9" s="83" t="s">
        <v>989</v>
      </c>
      <c r="D9" s="78" t="s">
        <v>990</v>
      </c>
      <c r="E9" s="84">
        <v>660000</v>
      </c>
      <c r="F9" s="85" t="s">
        <v>7</v>
      </c>
    </row>
    <row r="10" spans="2:6" ht="68.099999999999994" customHeight="1">
      <c r="B10" s="92">
        <v>3</v>
      </c>
      <c r="C10" s="83" t="s">
        <v>991</v>
      </c>
      <c r="D10" s="82" t="s">
        <v>992</v>
      </c>
      <c r="E10" s="93">
        <v>440000</v>
      </c>
      <c r="F10" s="86">
        <v>3</v>
      </c>
    </row>
    <row r="11" spans="2:6" ht="36.950000000000003" customHeight="1">
      <c r="B11" s="1065" t="s">
        <v>105</v>
      </c>
      <c r="C11" s="1065"/>
      <c r="D11" s="1065"/>
      <c r="E11" s="94">
        <f>SUM(E8:E10)</f>
        <v>2700000</v>
      </c>
      <c r="F11" s="86"/>
    </row>
    <row r="12" spans="2:6">
      <c r="B12" s="6"/>
      <c r="C12" s="6"/>
      <c r="D12" s="6"/>
      <c r="E12" s="6"/>
      <c r="F12" s="6"/>
    </row>
    <row r="13" spans="2:6">
      <c r="B13" s="928" t="s">
        <v>447</v>
      </c>
      <c r="C13" s="928"/>
      <c r="D13" s="928"/>
      <c r="E13" s="928"/>
      <c r="F13" s="928"/>
    </row>
    <row r="14" spans="2:6">
      <c r="B14" s="928" t="s">
        <v>107</v>
      </c>
      <c r="C14" s="928"/>
      <c r="D14" s="928"/>
      <c r="E14" s="928"/>
      <c r="F14" s="928"/>
    </row>
    <row r="15" spans="2:6">
      <c r="B15" s="6"/>
      <c r="C15" s="6"/>
      <c r="D15" s="6"/>
      <c r="E15" s="6"/>
      <c r="F15" s="6"/>
    </row>
    <row r="16" spans="2:6">
      <c r="B16" s="6"/>
      <c r="C16" s="6"/>
      <c r="D16" s="76"/>
      <c r="E16" s="6"/>
      <c r="F16" s="6"/>
    </row>
    <row r="17" spans="2:6">
      <c r="B17" s="6"/>
      <c r="C17" s="6"/>
      <c r="D17" s="6"/>
      <c r="E17" s="6"/>
      <c r="F17" s="6"/>
    </row>
    <row r="18" spans="2:6">
      <c r="B18" s="6"/>
      <c r="C18" s="6"/>
      <c r="D18" s="65"/>
      <c r="E18" s="65"/>
      <c r="F18" s="65"/>
    </row>
    <row r="19" spans="2:6">
      <c r="B19" s="6"/>
      <c r="C19" s="6"/>
      <c r="D19" s="76"/>
      <c r="E19" s="76"/>
      <c r="F19" s="76"/>
    </row>
    <row r="20" spans="2:6">
      <c r="B20" s="923" t="s">
        <v>111</v>
      </c>
      <c r="C20" s="923"/>
      <c r="D20" s="89"/>
      <c r="E20" s="1062" t="s">
        <v>451</v>
      </c>
      <c r="F20" s="1062"/>
    </row>
    <row r="21" spans="2:6">
      <c r="B21" s="1059" t="s">
        <v>453</v>
      </c>
      <c r="C21" s="1063"/>
      <c r="D21" s="90"/>
      <c r="E21" s="1064" t="s">
        <v>454</v>
      </c>
      <c r="F21" s="1064"/>
    </row>
  </sheetData>
  <mergeCells count="16">
    <mergeCell ref="B2:F2"/>
    <mergeCell ref="B3:F3"/>
    <mergeCell ref="B4:F4"/>
    <mergeCell ref="B5:D5"/>
    <mergeCell ref="B11:D11"/>
    <mergeCell ref="B6:B7"/>
    <mergeCell ref="C6:C7"/>
    <mergeCell ref="D6:D7"/>
    <mergeCell ref="E6:E7"/>
    <mergeCell ref="F6:F7"/>
    <mergeCell ref="B13:F13"/>
    <mergeCell ref="B14:F14"/>
    <mergeCell ref="B20:C20"/>
    <mergeCell ref="E20:F20"/>
    <mergeCell ref="B21:C21"/>
    <mergeCell ref="E21:F21"/>
  </mergeCells>
  <pageMargins left="0.75" right="0.75" top="1" bottom="1" header="0.5" footer="0.5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F23"/>
  <sheetViews>
    <sheetView topLeftCell="A11" workbookViewId="0">
      <selection activeCell="G18" sqref="G18"/>
    </sheetView>
  </sheetViews>
  <sheetFormatPr defaultColWidth="8.7109375" defaultRowHeight="15"/>
  <cols>
    <col min="3" max="3" width="21.140625" customWidth="1"/>
    <col min="4" max="4" width="15.7109375" customWidth="1"/>
    <col min="5" max="5" width="15.42578125" customWidth="1"/>
    <col min="6" max="6" width="19" customWidth="1"/>
  </cols>
  <sheetData>
    <row r="2" spans="2:6">
      <c r="B2" s="928" t="s">
        <v>993</v>
      </c>
      <c r="C2" s="928"/>
      <c r="D2" s="928"/>
      <c r="E2" s="928"/>
      <c r="F2" s="928"/>
    </row>
    <row r="3" spans="2:6">
      <c r="B3" s="928" t="s">
        <v>982</v>
      </c>
      <c r="C3" s="928"/>
      <c r="D3" s="928"/>
      <c r="E3" s="928"/>
      <c r="F3" s="928"/>
    </row>
    <row r="4" spans="2:6">
      <c r="B4" s="928" t="s">
        <v>983</v>
      </c>
      <c r="C4" s="928"/>
      <c r="D4" s="928"/>
      <c r="E4" s="928"/>
      <c r="F4" s="928"/>
    </row>
    <row r="5" spans="2:6">
      <c r="B5" s="1060" t="s">
        <v>994</v>
      </c>
      <c r="C5" s="1060"/>
      <c r="D5" s="1060"/>
      <c r="E5" s="76"/>
      <c r="F5" s="76"/>
    </row>
    <row r="6" spans="2:6">
      <c r="B6" s="1066" t="s">
        <v>829</v>
      </c>
      <c r="C6" s="1066" t="s">
        <v>683</v>
      </c>
      <c r="D6" s="1066" t="s">
        <v>985</v>
      </c>
      <c r="E6" s="1067" t="s">
        <v>105</v>
      </c>
      <c r="F6" s="1071" t="s">
        <v>986</v>
      </c>
    </row>
    <row r="7" spans="2:6" ht="18.95" customHeight="1">
      <c r="B7" s="1066"/>
      <c r="C7" s="1066"/>
      <c r="D7" s="1066"/>
      <c r="E7" s="1067"/>
      <c r="F7" s="1071"/>
    </row>
    <row r="8" spans="2:6" ht="63.95" customHeight="1">
      <c r="B8" s="78">
        <v>1</v>
      </c>
      <c r="C8" s="79" t="s">
        <v>111</v>
      </c>
      <c r="D8" s="78" t="s">
        <v>109</v>
      </c>
      <c r="E8" s="80">
        <v>1600000</v>
      </c>
      <c r="F8" s="81">
        <v>1</v>
      </c>
    </row>
    <row r="9" spans="2:6" ht="63.95" customHeight="1">
      <c r="B9" s="82">
        <v>2</v>
      </c>
      <c r="C9" s="83" t="s">
        <v>995</v>
      </c>
      <c r="D9" s="78" t="s">
        <v>996</v>
      </c>
      <c r="E9" s="84">
        <v>1550000</v>
      </c>
      <c r="F9" s="85" t="s">
        <v>7</v>
      </c>
    </row>
    <row r="10" spans="2:6" ht="63.95" customHeight="1">
      <c r="B10" s="82">
        <v>3</v>
      </c>
      <c r="C10" s="83" t="s">
        <v>172</v>
      </c>
      <c r="D10" s="78" t="s">
        <v>110</v>
      </c>
      <c r="E10" s="84">
        <v>1600000</v>
      </c>
      <c r="F10" s="86" t="s">
        <v>23</v>
      </c>
    </row>
    <row r="11" spans="2:6" ht="63.95" customHeight="1">
      <c r="B11" s="82">
        <v>4</v>
      </c>
      <c r="C11" s="83" t="s">
        <v>997</v>
      </c>
      <c r="D11" s="78" t="s">
        <v>998</v>
      </c>
      <c r="E11" s="84">
        <v>1550000</v>
      </c>
      <c r="F11" s="85" t="s">
        <v>999</v>
      </c>
    </row>
    <row r="12" spans="2:6" ht="63.95" customHeight="1">
      <c r="B12" s="82">
        <v>5</v>
      </c>
      <c r="C12" s="83" t="s">
        <v>679</v>
      </c>
      <c r="D12" s="78" t="s">
        <v>998</v>
      </c>
      <c r="E12" s="84">
        <v>1550000</v>
      </c>
      <c r="F12" s="86">
        <v>5</v>
      </c>
    </row>
    <row r="13" spans="2:6" ht="44.1" customHeight="1">
      <c r="B13" s="1069" t="s">
        <v>105</v>
      </c>
      <c r="C13" s="1070"/>
      <c r="D13" s="1070"/>
      <c r="E13" s="87">
        <f>SUM(E8:E12)</f>
        <v>7850000</v>
      </c>
      <c r="F13" s="88"/>
    </row>
    <row r="14" spans="2:6">
      <c r="B14" s="6"/>
      <c r="C14" s="6"/>
      <c r="D14" s="6"/>
      <c r="E14" s="6"/>
      <c r="F14" s="6"/>
    </row>
    <row r="15" spans="2:6">
      <c r="B15" s="928" t="s">
        <v>447</v>
      </c>
      <c r="C15" s="928"/>
      <c r="D15" s="928"/>
      <c r="E15" s="928"/>
      <c r="F15" s="928"/>
    </row>
    <row r="16" spans="2:6">
      <c r="B16" s="928" t="s">
        <v>107</v>
      </c>
      <c r="C16" s="928"/>
      <c r="D16" s="928"/>
      <c r="E16" s="928"/>
      <c r="F16" s="928"/>
    </row>
    <row r="17" spans="2:6">
      <c r="B17" s="6"/>
      <c r="C17" s="6"/>
      <c r="D17" s="6"/>
      <c r="E17" s="6"/>
      <c r="F17" s="6"/>
    </row>
    <row r="18" spans="2:6">
      <c r="B18" s="6"/>
      <c r="C18" s="6"/>
      <c r="D18" s="76"/>
      <c r="E18" s="6"/>
      <c r="F18" s="6"/>
    </row>
    <row r="19" spans="2:6">
      <c r="B19" s="6"/>
      <c r="C19" s="6"/>
      <c r="D19" s="6"/>
      <c r="E19" s="6"/>
      <c r="F19" s="6"/>
    </row>
    <row r="20" spans="2:6">
      <c r="B20" s="6"/>
      <c r="C20" s="6"/>
      <c r="D20" s="65"/>
      <c r="E20" s="65"/>
      <c r="F20" s="65"/>
    </row>
    <row r="21" spans="2:6">
      <c r="B21" s="6"/>
      <c r="C21" s="6"/>
      <c r="D21" s="76"/>
      <c r="E21" s="76"/>
      <c r="F21" s="76"/>
    </row>
    <row r="22" spans="2:6">
      <c r="B22" s="923" t="s">
        <v>111</v>
      </c>
      <c r="C22" s="923"/>
      <c r="D22" s="89"/>
      <c r="E22" s="1062" t="s">
        <v>451</v>
      </c>
      <c r="F22" s="1062"/>
    </row>
    <row r="23" spans="2:6">
      <c r="B23" s="1059" t="s">
        <v>453</v>
      </c>
      <c r="C23" s="1063"/>
      <c r="D23" s="90"/>
      <c r="E23" s="1064" t="s">
        <v>454</v>
      </c>
      <c r="F23" s="1064"/>
    </row>
  </sheetData>
  <mergeCells count="16">
    <mergeCell ref="B2:F2"/>
    <mergeCell ref="B3:F3"/>
    <mergeCell ref="B4:F4"/>
    <mergeCell ref="B5:D5"/>
    <mergeCell ref="B13:D13"/>
    <mergeCell ref="B6:B7"/>
    <mergeCell ref="C6:C7"/>
    <mergeCell ref="D6:D7"/>
    <mergeCell ref="E6:E7"/>
    <mergeCell ref="F6:F7"/>
    <mergeCell ref="B15:F15"/>
    <mergeCell ref="B16:F16"/>
    <mergeCell ref="B22:C22"/>
    <mergeCell ref="E22:F22"/>
    <mergeCell ref="B23:C23"/>
    <mergeCell ref="E23:F23"/>
  </mergeCells>
  <pageMargins left="0.75" right="0.75" top="1" bottom="1" header="0.5" footer="0.5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6"/>
  <sheetViews>
    <sheetView view="pageBreakPreview" topLeftCell="A4" zoomScaleNormal="100" workbookViewId="0">
      <selection activeCell="F16" sqref="F16"/>
    </sheetView>
  </sheetViews>
  <sheetFormatPr defaultColWidth="9" defaultRowHeight="15"/>
  <cols>
    <col min="1" max="1" width="4" style="39" customWidth="1"/>
    <col min="2" max="2" width="13.85546875" customWidth="1"/>
    <col min="3" max="3" width="26.28515625" customWidth="1"/>
    <col min="4" max="4" width="9.140625" style="40"/>
    <col min="5" max="6" width="12.140625" style="41" customWidth="1"/>
    <col min="7" max="7" width="9.140625" style="40"/>
    <col min="8" max="10" width="12.140625" style="41" customWidth="1"/>
    <col min="11" max="12" width="13" style="41" customWidth="1"/>
    <col min="13" max="13" width="9.140625" style="41"/>
  </cols>
  <sheetData>
    <row r="1" spans="1:13">
      <c r="A1" s="928" t="s">
        <v>1000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</row>
    <row r="2" spans="1:13">
      <c r="A2" s="928" t="s">
        <v>1001</v>
      </c>
      <c r="B2" s="928"/>
      <c r="C2" s="928"/>
      <c r="D2" s="928"/>
      <c r="E2" s="928"/>
      <c r="F2" s="928"/>
      <c r="G2" s="928"/>
      <c r="H2" s="928"/>
      <c r="I2" s="928"/>
      <c r="J2" s="928"/>
      <c r="K2" s="928"/>
      <c r="L2" s="928"/>
      <c r="M2" s="928"/>
    </row>
    <row r="3" spans="1:13">
      <c r="A3" s="928" t="s">
        <v>1002</v>
      </c>
      <c r="B3" s="928"/>
      <c r="C3" s="928"/>
      <c r="D3" s="928"/>
      <c r="E3" s="928"/>
      <c r="F3" s="928"/>
      <c r="G3" s="928"/>
      <c r="H3" s="928"/>
      <c r="I3" s="928"/>
      <c r="J3" s="928"/>
      <c r="K3" s="928"/>
      <c r="L3" s="928"/>
      <c r="M3" s="928"/>
    </row>
    <row r="5" spans="1:13" s="36" customFormat="1" ht="19.5" customHeight="1">
      <c r="A5" s="1043" t="s">
        <v>460</v>
      </c>
      <c r="B5" s="1046" t="s">
        <v>693</v>
      </c>
      <c r="C5" s="1046" t="s">
        <v>201</v>
      </c>
      <c r="D5" s="1040" t="s">
        <v>927</v>
      </c>
      <c r="E5" s="1041"/>
      <c r="F5" s="1042"/>
      <c r="G5" s="1040" t="s">
        <v>928</v>
      </c>
      <c r="H5" s="1041"/>
      <c r="I5" s="1042"/>
      <c r="J5" s="1033" t="s">
        <v>686</v>
      </c>
      <c r="K5" s="1036" t="s">
        <v>929</v>
      </c>
      <c r="L5" s="1037"/>
      <c r="M5" s="1033" t="s">
        <v>930</v>
      </c>
    </row>
    <row r="6" spans="1:13" s="36" customFormat="1" ht="19.5" customHeight="1">
      <c r="A6" s="1044"/>
      <c r="B6" s="1047"/>
      <c r="C6" s="1047"/>
      <c r="D6" s="1033" t="s">
        <v>931</v>
      </c>
      <c r="E6" s="1040" t="s">
        <v>918</v>
      </c>
      <c r="F6" s="1042"/>
      <c r="G6" s="1033" t="s">
        <v>931</v>
      </c>
      <c r="H6" s="1040" t="s">
        <v>918</v>
      </c>
      <c r="I6" s="1042"/>
      <c r="J6" s="1034"/>
      <c r="K6" s="1038"/>
      <c r="L6" s="1039"/>
      <c r="M6" s="1034"/>
    </row>
    <row r="7" spans="1:13" s="36" customFormat="1" ht="19.5" customHeight="1">
      <c r="A7" s="1045"/>
      <c r="B7" s="1048"/>
      <c r="C7" s="1048"/>
      <c r="D7" s="1035"/>
      <c r="E7" s="43" t="s">
        <v>917</v>
      </c>
      <c r="F7" s="43" t="s">
        <v>696</v>
      </c>
      <c r="G7" s="1035"/>
      <c r="H7" s="43" t="s">
        <v>917</v>
      </c>
      <c r="I7" s="43" t="s">
        <v>696</v>
      </c>
      <c r="J7" s="1035"/>
      <c r="K7" s="69" t="s">
        <v>1003</v>
      </c>
      <c r="L7" s="69" t="s">
        <v>1004</v>
      </c>
      <c r="M7" s="1035"/>
    </row>
    <row r="8" spans="1:13" s="37" customFormat="1" ht="23.25" customHeight="1">
      <c r="A8" s="47">
        <v>1</v>
      </c>
      <c r="B8" s="1073" t="s">
        <v>1005</v>
      </c>
      <c r="C8" s="16" t="s">
        <v>1006</v>
      </c>
      <c r="D8" s="50">
        <v>5</v>
      </c>
      <c r="E8" s="48">
        <v>370000</v>
      </c>
      <c r="F8" s="49">
        <f>SUM(D8*E8)</f>
        <v>1850000</v>
      </c>
      <c r="G8" s="50">
        <v>5</v>
      </c>
      <c r="H8" s="48">
        <v>420000</v>
      </c>
      <c r="I8" s="49">
        <f>SUM(G8*H8)</f>
        <v>2100000</v>
      </c>
      <c r="J8" s="1072">
        <f>SUM(I16-F16)</f>
        <v>1461000</v>
      </c>
      <c r="K8" s="1072">
        <f>SUM(J8*20%)</f>
        <v>292200</v>
      </c>
      <c r="L8" s="1072">
        <f>SUM(J8*80%)</f>
        <v>1168800</v>
      </c>
      <c r="M8" s="49">
        <v>15</v>
      </c>
    </row>
    <row r="9" spans="1:13" ht="23.25" customHeight="1">
      <c r="A9" s="47">
        <v>2</v>
      </c>
      <c r="B9" s="1074"/>
      <c r="C9" s="51" t="s">
        <v>1007</v>
      </c>
      <c r="D9" s="50">
        <v>13</v>
      </c>
      <c r="E9" s="52">
        <v>360000</v>
      </c>
      <c r="F9" s="49">
        <f t="shared" ref="F9:F15" si="0">SUM(D9*E9)</f>
        <v>4680000</v>
      </c>
      <c r="G9" s="50">
        <v>13</v>
      </c>
      <c r="H9" s="52">
        <v>410000</v>
      </c>
      <c r="I9" s="49">
        <f t="shared" ref="I9:I15" si="1">SUM(G9*H9)</f>
        <v>5330000</v>
      </c>
      <c r="J9" s="1072"/>
      <c r="K9" s="1072"/>
      <c r="L9" s="1072"/>
      <c r="M9" s="52">
        <v>7</v>
      </c>
    </row>
    <row r="10" spans="1:13" ht="23.25" customHeight="1">
      <c r="A10" s="47">
        <v>3</v>
      </c>
      <c r="B10" s="1074"/>
      <c r="C10" s="51" t="s">
        <v>1008</v>
      </c>
      <c r="D10" s="50">
        <v>1</v>
      </c>
      <c r="E10" s="52">
        <v>143000</v>
      </c>
      <c r="F10" s="49">
        <f t="shared" si="0"/>
        <v>143000</v>
      </c>
      <c r="G10" s="50">
        <v>1</v>
      </c>
      <c r="H10" s="52">
        <v>165000</v>
      </c>
      <c r="I10" s="49">
        <f t="shared" si="1"/>
        <v>165000</v>
      </c>
      <c r="J10" s="1072"/>
      <c r="K10" s="1072"/>
      <c r="L10" s="1072"/>
      <c r="M10" s="52">
        <v>19</v>
      </c>
    </row>
    <row r="11" spans="1:13" ht="23.25" customHeight="1">
      <c r="A11" s="47">
        <v>4</v>
      </c>
      <c r="B11" s="1074"/>
      <c r="C11" s="51" t="s">
        <v>1009</v>
      </c>
      <c r="D11" s="50">
        <v>7</v>
      </c>
      <c r="E11" s="52">
        <v>140000</v>
      </c>
      <c r="F11" s="49">
        <f t="shared" si="0"/>
        <v>980000</v>
      </c>
      <c r="G11" s="50">
        <v>7</v>
      </c>
      <c r="H11" s="52">
        <v>160000</v>
      </c>
      <c r="I11" s="49">
        <f t="shared" si="1"/>
        <v>1120000</v>
      </c>
      <c r="J11" s="1072"/>
      <c r="K11" s="1072"/>
      <c r="L11" s="1072"/>
      <c r="M11" s="52">
        <v>13</v>
      </c>
    </row>
    <row r="12" spans="1:13" ht="23.25" customHeight="1">
      <c r="A12" s="47">
        <v>5</v>
      </c>
      <c r="B12" s="1074"/>
      <c r="C12" s="51" t="s">
        <v>1010</v>
      </c>
      <c r="D12" s="50">
        <v>5</v>
      </c>
      <c r="E12" s="52">
        <v>94000</v>
      </c>
      <c r="F12" s="49">
        <f t="shared" si="0"/>
        <v>470000</v>
      </c>
      <c r="G12" s="50">
        <v>5</v>
      </c>
      <c r="H12" s="52">
        <v>110000</v>
      </c>
      <c r="I12" s="49">
        <f t="shared" si="1"/>
        <v>550000</v>
      </c>
      <c r="J12" s="1072"/>
      <c r="K12" s="1072"/>
      <c r="L12" s="1072"/>
      <c r="M12" s="52">
        <v>0</v>
      </c>
    </row>
    <row r="13" spans="1:13" ht="23.25" customHeight="1">
      <c r="A13" s="47">
        <v>6</v>
      </c>
      <c r="B13" s="1074"/>
      <c r="C13" s="51" t="s">
        <v>1011</v>
      </c>
      <c r="D13" s="50">
        <v>5</v>
      </c>
      <c r="E13" s="52">
        <v>180000</v>
      </c>
      <c r="F13" s="49">
        <f t="shared" si="0"/>
        <v>900000</v>
      </c>
      <c r="G13" s="50">
        <v>5</v>
      </c>
      <c r="H13" s="52">
        <v>210000</v>
      </c>
      <c r="I13" s="49">
        <f t="shared" si="1"/>
        <v>1050000</v>
      </c>
      <c r="J13" s="1072"/>
      <c r="K13" s="1072"/>
      <c r="L13" s="1072"/>
      <c r="M13" s="52">
        <v>0</v>
      </c>
    </row>
    <row r="14" spans="1:13" ht="23.25" customHeight="1">
      <c r="A14" s="47">
        <v>7</v>
      </c>
      <c r="B14" s="1074"/>
      <c r="C14" s="51" t="s">
        <v>1012</v>
      </c>
      <c r="D14" s="50">
        <v>5</v>
      </c>
      <c r="E14" s="52">
        <v>160000</v>
      </c>
      <c r="F14" s="49">
        <f t="shared" si="0"/>
        <v>800000</v>
      </c>
      <c r="G14" s="50">
        <v>5</v>
      </c>
      <c r="H14" s="52">
        <v>185000</v>
      </c>
      <c r="I14" s="49">
        <f t="shared" si="1"/>
        <v>925000</v>
      </c>
      <c r="J14" s="1072"/>
      <c r="K14" s="1072"/>
      <c r="L14" s="1072"/>
      <c r="M14" s="52">
        <v>0</v>
      </c>
    </row>
    <row r="15" spans="1:13" ht="23.25" customHeight="1">
      <c r="A15" s="47">
        <v>8</v>
      </c>
      <c r="B15" s="1075"/>
      <c r="C15" s="51" t="s">
        <v>1013</v>
      </c>
      <c r="D15" s="50">
        <v>1</v>
      </c>
      <c r="E15" s="52">
        <v>86000</v>
      </c>
      <c r="F15" s="49">
        <f t="shared" si="0"/>
        <v>86000</v>
      </c>
      <c r="G15" s="50">
        <v>1</v>
      </c>
      <c r="H15" s="52">
        <v>130000</v>
      </c>
      <c r="I15" s="49">
        <f t="shared" si="1"/>
        <v>130000</v>
      </c>
      <c r="J15" s="1072"/>
      <c r="K15" s="1072"/>
      <c r="L15" s="1072"/>
      <c r="M15" s="52">
        <v>19</v>
      </c>
    </row>
    <row r="16" spans="1:13" ht="23.25" customHeight="1">
      <c r="A16" s="47"/>
      <c r="B16" s="51"/>
      <c r="C16" s="51"/>
      <c r="D16" s="50"/>
      <c r="E16" s="52"/>
      <c r="F16" s="52">
        <f>SUM(F8:F15)</f>
        <v>9909000</v>
      </c>
      <c r="G16" s="50"/>
      <c r="H16" s="52"/>
      <c r="I16" s="52">
        <f>SUM(I8:I15)</f>
        <v>11370000</v>
      </c>
      <c r="J16" s="52"/>
      <c r="K16" s="52"/>
      <c r="L16" s="52"/>
      <c r="M16" s="52"/>
    </row>
  </sheetData>
  <mergeCells count="19">
    <mergeCell ref="A1:M1"/>
    <mergeCell ref="A2:M2"/>
    <mergeCell ref="A3:M3"/>
    <mergeCell ref="D5:F5"/>
    <mergeCell ref="G5:I5"/>
    <mergeCell ref="J5:J7"/>
    <mergeCell ref="E6:F6"/>
    <mergeCell ref="H6:I6"/>
    <mergeCell ref="A5:A7"/>
    <mergeCell ref="B5:B7"/>
    <mergeCell ref="B8:B15"/>
    <mergeCell ref="C5:C7"/>
    <mergeCell ref="D6:D7"/>
    <mergeCell ref="G6:G7"/>
    <mergeCell ref="J8:J15"/>
    <mergeCell ref="K8:K15"/>
    <mergeCell ref="L8:L15"/>
    <mergeCell ref="M5:M7"/>
    <mergeCell ref="K5:L6"/>
  </mergeCells>
  <pageMargins left="0.70866141732283505" right="0.70866141732283505" top="0.74803149606299202" bottom="0.74803149606299202" header="0.31496062992126" footer="0.31496062992126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6"/>
  <sheetViews>
    <sheetView view="pageLayout" topLeftCell="A25" zoomScaleNormal="100" zoomScaleSheetLayoutView="110" workbookViewId="0">
      <selection activeCell="B31" sqref="B31"/>
    </sheetView>
  </sheetViews>
  <sheetFormatPr defaultColWidth="9" defaultRowHeight="15"/>
  <cols>
    <col min="1" max="1" width="4" style="39" customWidth="1"/>
    <col min="2" max="2" width="31.140625" customWidth="1"/>
    <col min="3" max="3" width="10.42578125" customWidth="1"/>
    <col min="4" max="4" width="9.140625" style="40"/>
    <col min="5" max="6" width="12.140625" style="41" customWidth="1"/>
    <col min="7" max="7" width="9.140625" style="40"/>
    <col min="8" max="10" width="12.140625" style="41" customWidth="1"/>
    <col min="11" max="12" width="13" style="41" customWidth="1"/>
    <col min="13" max="13" width="9.140625" style="41"/>
  </cols>
  <sheetData>
    <row r="1" spans="1:13">
      <c r="A1" s="928" t="s">
        <v>1000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</row>
    <row r="2" spans="1:13">
      <c r="A2" s="928" t="s">
        <v>1014</v>
      </c>
      <c r="B2" s="928"/>
      <c r="C2" s="928"/>
      <c r="D2" s="928"/>
      <c r="E2" s="928"/>
      <c r="F2" s="928"/>
      <c r="G2" s="928"/>
      <c r="H2" s="928"/>
      <c r="I2" s="928"/>
      <c r="J2" s="928"/>
      <c r="K2" s="928"/>
      <c r="L2" s="928"/>
      <c r="M2" s="928"/>
    </row>
    <row r="3" spans="1:13">
      <c r="A3" s="928" t="s">
        <v>1015</v>
      </c>
      <c r="B3" s="928"/>
      <c r="C3" s="928"/>
      <c r="D3" s="928"/>
      <c r="E3" s="928"/>
      <c r="F3" s="928"/>
      <c r="G3" s="928"/>
      <c r="H3" s="928"/>
      <c r="I3" s="928"/>
      <c r="J3" s="928"/>
      <c r="K3" s="928"/>
      <c r="L3" s="928"/>
      <c r="M3" s="928"/>
    </row>
    <row r="5" spans="1:13" s="36" customFormat="1" ht="19.5" customHeight="1">
      <c r="A5" s="1043" t="s">
        <v>460</v>
      </c>
      <c r="B5" s="1046" t="s">
        <v>201</v>
      </c>
      <c r="C5" s="1078" t="s">
        <v>927</v>
      </c>
      <c r="D5" s="1078"/>
      <c r="E5" s="1078"/>
      <c r="F5" s="1078"/>
      <c r="G5" s="1040" t="s">
        <v>928</v>
      </c>
      <c r="H5" s="1041"/>
      <c r="I5" s="1042"/>
      <c r="J5" s="1033" t="s">
        <v>686</v>
      </c>
      <c r="K5" s="1036" t="s">
        <v>929</v>
      </c>
      <c r="L5" s="1037"/>
      <c r="M5" s="1033" t="s">
        <v>930</v>
      </c>
    </row>
    <row r="6" spans="1:13" s="36" customFormat="1" ht="32.1" customHeight="1">
      <c r="A6" s="1045"/>
      <c r="B6" s="1048"/>
      <c r="C6" s="44" t="s">
        <v>953</v>
      </c>
      <c r="D6" s="45" t="s">
        <v>1016</v>
      </c>
      <c r="E6" s="46" t="s">
        <v>918</v>
      </c>
      <c r="F6" s="46" t="s">
        <v>687</v>
      </c>
      <c r="G6" s="46" t="s">
        <v>1016</v>
      </c>
      <c r="H6" s="43" t="s">
        <v>918</v>
      </c>
      <c r="I6" s="43" t="s">
        <v>687</v>
      </c>
      <c r="J6" s="1035"/>
      <c r="K6" s="69" t="s">
        <v>1003</v>
      </c>
      <c r="L6" s="69" t="s">
        <v>1004</v>
      </c>
      <c r="M6" s="1035"/>
    </row>
    <row r="7" spans="1:13" s="37" customFormat="1" ht="23.25" customHeight="1">
      <c r="A7" s="47">
        <v>1</v>
      </c>
      <c r="B7" s="16" t="s">
        <v>1006</v>
      </c>
      <c r="C7" s="16" t="s">
        <v>1017</v>
      </c>
      <c r="D7" s="49">
        <v>15</v>
      </c>
      <c r="E7" s="48">
        <v>370000</v>
      </c>
      <c r="F7" s="49">
        <f t="shared" ref="F7:F14" si="0">SUM(D7*E7)</f>
        <v>5550000</v>
      </c>
      <c r="G7" s="49">
        <v>15</v>
      </c>
      <c r="H7" s="48">
        <v>420000</v>
      </c>
      <c r="I7" s="49">
        <f>SUM(G7*H7)</f>
        <v>6300000</v>
      </c>
      <c r="J7" s="49"/>
      <c r="K7" s="49"/>
      <c r="L7" s="49"/>
      <c r="M7" s="49"/>
    </row>
    <row r="8" spans="1:13" ht="23.25" customHeight="1">
      <c r="A8" s="47">
        <v>2</v>
      </c>
      <c r="B8" s="51" t="s">
        <v>1007</v>
      </c>
      <c r="C8" s="51" t="s">
        <v>1017</v>
      </c>
      <c r="D8" s="52">
        <v>7</v>
      </c>
      <c r="E8" s="52">
        <v>360000</v>
      </c>
      <c r="F8" s="49">
        <f t="shared" si="0"/>
        <v>2520000</v>
      </c>
      <c r="G8" s="52">
        <v>7</v>
      </c>
      <c r="H8" s="52">
        <v>410000</v>
      </c>
      <c r="I8" s="49">
        <f t="shared" ref="I8:I14" si="1">SUM(G8*H8)</f>
        <v>2870000</v>
      </c>
      <c r="J8" s="52"/>
      <c r="K8" s="52"/>
      <c r="L8" s="52"/>
      <c r="M8" s="52"/>
    </row>
    <row r="9" spans="1:13" ht="23.25" customHeight="1">
      <c r="A9" s="47">
        <v>3</v>
      </c>
      <c r="B9" s="51" t="s">
        <v>1008</v>
      </c>
      <c r="C9" s="51" t="s">
        <v>1017</v>
      </c>
      <c r="D9" s="52">
        <v>19</v>
      </c>
      <c r="E9" s="52">
        <v>143000</v>
      </c>
      <c r="F9" s="49">
        <f t="shared" si="0"/>
        <v>2717000</v>
      </c>
      <c r="G9" s="52">
        <v>19</v>
      </c>
      <c r="H9" s="52">
        <v>165000</v>
      </c>
      <c r="I9" s="49">
        <f t="shared" si="1"/>
        <v>3135000</v>
      </c>
      <c r="J9" s="52"/>
      <c r="K9" s="52"/>
      <c r="L9" s="52"/>
      <c r="M9" s="52"/>
    </row>
    <row r="10" spans="1:13" ht="23.25" customHeight="1">
      <c r="A10" s="47">
        <v>4</v>
      </c>
      <c r="B10" s="51" t="s">
        <v>1009</v>
      </c>
      <c r="C10" s="51" t="s">
        <v>1017</v>
      </c>
      <c r="D10" s="52">
        <v>13</v>
      </c>
      <c r="E10" s="52">
        <v>140000</v>
      </c>
      <c r="F10" s="49">
        <f t="shared" si="0"/>
        <v>1820000</v>
      </c>
      <c r="G10" s="52">
        <v>13</v>
      </c>
      <c r="H10" s="52">
        <v>160000</v>
      </c>
      <c r="I10" s="49">
        <f t="shared" si="1"/>
        <v>2080000</v>
      </c>
      <c r="J10" s="52"/>
      <c r="K10" s="52"/>
      <c r="L10" s="52"/>
      <c r="M10" s="52"/>
    </row>
    <row r="11" spans="1:13" ht="23.25" customHeight="1">
      <c r="A11" s="47">
        <v>5</v>
      </c>
      <c r="B11" s="51" t="s">
        <v>1010</v>
      </c>
      <c r="C11" s="51" t="s">
        <v>1017</v>
      </c>
      <c r="D11" s="52">
        <v>0</v>
      </c>
      <c r="E11" s="52">
        <v>94000</v>
      </c>
      <c r="F11" s="49">
        <f t="shared" si="0"/>
        <v>0</v>
      </c>
      <c r="G11" s="52">
        <v>0</v>
      </c>
      <c r="H11" s="52">
        <v>110000</v>
      </c>
      <c r="I11" s="49">
        <f t="shared" si="1"/>
        <v>0</v>
      </c>
      <c r="J11" s="52"/>
      <c r="K11" s="52"/>
      <c r="L11" s="52"/>
      <c r="M11" s="52"/>
    </row>
    <row r="12" spans="1:13" ht="23.25" customHeight="1">
      <c r="A12" s="47">
        <v>6</v>
      </c>
      <c r="B12" s="51" t="s">
        <v>1011</v>
      </c>
      <c r="C12" s="51" t="s">
        <v>1017</v>
      </c>
      <c r="D12" s="52">
        <v>0</v>
      </c>
      <c r="E12" s="52">
        <v>180000</v>
      </c>
      <c r="F12" s="49">
        <f t="shared" si="0"/>
        <v>0</v>
      </c>
      <c r="G12" s="52">
        <v>0</v>
      </c>
      <c r="H12" s="52">
        <v>210000</v>
      </c>
      <c r="I12" s="49">
        <f t="shared" si="1"/>
        <v>0</v>
      </c>
      <c r="J12" s="52"/>
      <c r="K12" s="52"/>
      <c r="L12" s="52"/>
      <c r="M12" s="52"/>
    </row>
    <row r="13" spans="1:13" ht="23.25" customHeight="1">
      <c r="A13" s="47">
        <v>7</v>
      </c>
      <c r="B13" s="51" t="s">
        <v>1012</v>
      </c>
      <c r="C13" s="51" t="s">
        <v>1017</v>
      </c>
      <c r="D13" s="52">
        <v>0</v>
      </c>
      <c r="E13" s="52">
        <v>160000</v>
      </c>
      <c r="F13" s="49">
        <f t="shared" si="0"/>
        <v>0</v>
      </c>
      <c r="G13" s="52">
        <v>0</v>
      </c>
      <c r="H13" s="52">
        <v>185000</v>
      </c>
      <c r="I13" s="49">
        <f t="shared" si="1"/>
        <v>0</v>
      </c>
      <c r="J13" s="52"/>
      <c r="K13" s="52"/>
      <c r="L13" s="52"/>
      <c r="M13" s="52"/>
    </row>
    <row r="14" spans="1:13" ht="23.25" customHeight="1">
      <c r="A14" s="47">
        <v>8</v>
      </c>
      <c r="B14" s="51" t="s">
        <v>1013</v>
      </c>
      <c r="C14" s="51" t="s">
        <v>1018</v>
      </c>
      <c r="D14" s="52">
        <v>380</v>
      </c>
      <c r="E14" s="52">
        <v>4300</v>
      </c>
      <c r="F14" s="49">
        <f t="shared" si="0"/>
        <v>1634000</v>
      </c>
      <c r="G14" s="52">
        <v>19</v>
      </c>
      <c r="H14" s="52">
        <v>130000</v>
      </c>
      <c r="I14" s="49">
        <f t="shared" si="1"/>
        <v>2470000</v>
      </c>
      <c r="J14" s="52"/>
      <c r="K14" s="52"/>
      <c r="L14" s="52"/>
      <c r="M14" s="52"/>
    </row>
    <row r="15" spans="1:13" ht="23.25" customHeight="1">
      <c r="A15" s="47">
        <v>9</v>
      </c>
      <c r="B15" s="74" t="s">
        <v>1019</v>
      </c>
      <c r="C15" s="74" t="s">
        <v>1017</v>
      </c>
      <c r="D15" s="52">
        <v>10</v>
      </c>
      <c r="E15" s="52">
        <v>82000</v>
      </c>
      <c r="F15" s="49">
        <f t="shared" ref="F15:F34" si="2">SUM(D15*E15)</f>
        <v>820000</v>
      </c>
      <c r="G15" s="52"/>
      <c r="H15" s="52"/>
      <c r="I15" s="49">
        <f t="shared" ref="I15:I34" si="3">SUM(G15*H15)</f>
        <v>0</v>
      </c>
      <c r="J15" s="52"/>
      <c r="K15" s="52"/>
      <c r="L15" s="52"/>
      <c r="M15" s="52"/>
    </row>
    <row r="16" spans="1:13" ht="23.25" customHeight="1">
      <c r="A16" s="47">
        <v>10</v>
      </c>
      <c r="B16" s="74" t="s">
        <v>1020</v>
      </c>
      <c r="C16" s="74" t="s">
        <v>1018</v>
      </c>
      <c r="D16" s="52">
        <v>10</v>
      </c>
      <c r="E16" s="52">
        <v>60000</v>
      </c>
      <c r="F16" s="49">
        <f t="shared" si="2"/>
        <v>600000</v>
      </c>
      <c r="G16" s="52"/>
      <c r="H16" s="52"/>
      <c r="I16" s="49">
        <f t="shared" si="3"/>
        <v>0</v>
      </c>
      <c r="J16" s="52"/>
      <c r="K16" s="52"/>
      <c r="L16" s="52"/>
      <c r="M16" s="52"/>
    </row>
    <row r="17" spans="1:13" ht="23.25" customHeight="1">
      <c r="A17" s="47">
        <v>11</v>
      </c>
      <c r="B17" s="74" t="s">
        <v>1021</v>
      </c>
      <c r="C17" s="74" t="s">
        <v>1017</v>
      </c>
      <c r="D17" s="52">
        <v>20</v>
      </c>
      <c r="E17" s="52">
        <v>65000</v>
      </c>
      <c r="F17" s="49">
        <f t="shared" si="2"/>
        <v>1300000</v>
      </c>
      <c r="G17" s="52"/>
      <c r="H17" s="52"/>
      <c r="I17" s="49">
        <f t="shared" si="3"/>
        <v>0</v>
      </c>
      <c r="J17" s="52"/>
      <c r="K17" s="52"/>
      <c r="L17" s="52"/>
      <c r="M17" s="52"/>
    </row>
    <row r="18" spans="1:13" ht="23.25" customHeight="1">
      <c r="A18" s="47">
        <v>12</v>
      </c>
      <c r="B18" s="74" t="s">
        <v>1022</v>
      </c>
      <c r="C18" s="74" t="s">
        <v>1017</v>
      </c>
      <c r="D18" s="52">
        <v>20</v>
      </c>
      <c r="E18" s="52">
        <v>52000</v>
      </c>
      <c r="F18" s="49">
        <f t="shared" si="2"/>
        <v>1040000</v>
      </c>
      <c r="G18" s="52"/>
      <c r="H18" s="52"/>
      <c r="I18" s="49">
        <f t="shared" si="3"/>
        <v>0</v>
      </c>
      <c r="J18" s="52"/>
      <c r="K18" s="52"/>
      <c r="L18" s="52"/>
      <c r="M18" s="52"/>
    </row>
    <row r="19" spans="1:13" ht="23.25" customHeight="1">
      <c r="A19" s="47">
        <v>13</v>
      </c>
      <c r="B19" s="74" t="s">
        <v>1023</v>
      </c>
      <c r="C19" s="74" t="s">
        <v>1017</v>
      </c>
      <c r="D19" s="52">
        <v>10</v>
      </c>
      <c r="E19" s="52">
        <v>45000</v>
      </c>
      <c r="F19" s="49">
        <f t="shared" si="2"/>
        <v>450000</v>
      </c>
      <c r="G19" s="52"/>
      <c r="H19" s="52"/>
      <c r="I19" s="49">
        <f t="shared" si="3"/>
        <v>0</v>
      </c>
      <c r="J19" s="52"/>
      <c r="K19" s="52"/>
      <c r="L19" s="52"/>
      <c r="M19" s="52"/>
    </row>
    <row r="20" spans="1:13" ht="23.25" customHeight="1">
      <c r="A20" s="47">
        <v>14</v>
      </c>
      <c r="B20" s="74" t="s">
        <v>1024</v>
      </c>
      <c r="C20" s="74" t="s">
        <v>1017</v>
      </c>
      <c r="D20" s="52">
        <v>10</v>
      </c>
      <c r="E20" s="52">
        <v>65500</v>
      </c>
      <c r="F20" s="49">
        <f t="shared" si="2"/>
        <v>655000</v>
      </c>
      <c r="G20" s="52"/>
      <c r="H20" s="52"/>
      <c r="I20" s="49">
        <f t="shared" si="3"/>
        <v>0</v>
      </c>
      <c r="J20" s="52"/>
      <c r="K20" s="52"/>
      <c r="L20" s="52"/>
      <c r="M20" s="52"/>
    </row>
    <row r="21" spans="1:13" ht="23.25" customHeight="1">
      <c r="A21" s="47">
        <v>15</v>
      </c>
      <c r="B21" s="74" t="s">
        <v>1025</v>
      </c>
      <c r="C21" s="74" t="s">
        <v>1017</v>
      </c>
      <c r="D21" s="52">
        <v>12</v>
      </c>
      <c r="E21" s="52">
        <v>91500</v>
      </c>
      <c r="F21" s="49">
        <f>SUM(D21*E21-40000)</f>
        <v>1058000</v>
      </c>
      <c r="G21" s="52"/>
      <c r="H21" s="52"/>
      <c r="I21" s="49">
        <f t="shared" si="3"/>
        <v>0</v>
      </c>
      <c r="J21" s="52"/>
      <c r="K21" s="52"/>
      <c r="L21" s="52"/>
      <c r="M21" s="52"/>
    </row>
    <row r="22" spans="1:13" ht="23.25" customHeight="1">
      <c r="A22" s="47">
        <v>16</v>
      </c>
      <c r="B22" s="74" t="s">
        <v>1026</v>
      </c>
      <c r="C22" s="74" t="s">
        <v>1018</v>
      </c>
      <c r="D22" s="52">
        <v>10</v>
      </c>
      <c r="E22" s="52">
        <v>12500</v>
      </c>
      <c r="F22" s="49">
        <f t="shared" si="2"/>
        <v>125000</v>
      </c>
      <c r="G22" s="52"/>
      <c r="H22" s="52"/>
      <c r="I22" s="49">
        <f t="shared" si="3"/>
        <v>0</v>
      </c>
      <c r="J22" s="52"/>
      <c r="K22" s="52"/>
      <c r="L22" s="52"/>
      <c r="M22" s="52"/>
    </row>
    <row r="23" spans="1:13" ht="23.25" customHeight="1">
      <c r="A23" s="47">
        <v>17</v>
      </c>
      <c r="B23" s="74" t="s">
        <v>1027</v>
      </c>
      <c r="C23" s="74" t="s">
        <v>1018</v>
      </c>
      <c r="D23" s="52">
        <v>20</v>
      </c>
      <c r="E23" s="52">
        <v>34800</v>
      </c>
      <c r="F23" s="49">
        <f t="shared" si="2"/>
        <v>696000</v>
      </c>
      <c r="G23" s="52"/>
      <c r="H23" s="52"/>
      <c r="I23" s="49">
        <f t="shared" si="3"/>
        <v>0</v>
      </c>
      <c r="J23" s="52"/>
      <c r="K23" s="52"/>
      <c r="L23" s="52"/>
      <c r="M23" s="52"/>
    </row>
    <row r="24" spans="1:13" ht="23.25" customHeight="1">
      <c r="A24" s="47">
        <v>18</v>
      </c>
      <c r="B24" s="74" t="s">
        <v>1028</v>
      </c>
      <c r="C24" s="74" t="s">
        <v>1018</v>
      </c>
      <c r="D24" s="52">
        <v>40</v>
      </c>
      <c r="E24" s="52">
        <v>6750</v>
      </c>
      <c r="F24" s="49">
        <f t="shared" si="2"/>
        <v>270000</v>
      </c>
      <c r="G24" s="52"/>
      <c r="H24" s="52"/>
      <c r="I24" s="49">
        <f t="shared" si="3"/>
        <v>0</v>
      </c>
      <c r="J24" s="52"/>
      <c r="K24" s="52"/>
      <c r="L24" s="52"/>
      <c r="M24" s="52"/>
    </row>
    <row r="25" spans="1:13" ht="23.25" customHeight="1">
      <c r="A25" s="47">
        <v>19</v>
      </c>
      <c r="B25" s="74" t="s">
        <v>1029</v>
      </c>
      <c r="C25" s="74" t="s">
        <v>1017</v>
      </c>
      <c r="D25" s="52">
        <v>10</v>
      </c>
      <c r="E25" s="52">
        <v>55000</v>
      </c>
      <c r="F25" s="49">
        <f t="shared" si="2"/>
        <v>550000</v>
      </c>
      <c r="G25" s="52"/>
      <c r="H25" s="52"/>
      <c r="I25" s="49">
        <f t="shared" si="3"/>
        <v>0</v>
      </c>
      <c r="J25" s="52"/>
      <c r="K25" s="52"/>
      <c r="L25" s="52"/>
      <c r="M25" s="52"/>
    </row>
    <row r="26" spans="1:13" ht="23.25" customHeight="1">
      <c r="A26" s="47">
        <v>20</v>
      </c>
      <c r="B26" s="74" t="s">
        <v>1030</v>
      </c>
      <c r="C26" s="74" t="s">
        <v>1017</v>
      </c>
      <c r="D26" s="52">
        <v>20</v>
      </c>
      <c r="E26" s="52">
        <v>365000</v>
      </c>
      <c r="F26" s="49">
        <f>SUM(D26*E26-300000)</f>
        <v>7000000</v>
      </c>
      <c r="G26" s="52"/>
      <c r="H26" s="52"/>
      <c r="I26" s="49">
        <f t="shared" si="3"/>
        <v>0</v>
      </c>
      <c r="J26" s="52"/>
      <c r="K26" s="52"/>
      <c r="L26" s="52"/>
      <c r="M26" s="52"/>
    </row>
    <row r="27" spans="1:13" ht="23.25" customHeight="1">
      <c r="A27" s="47">
        <v>21</v>
      </c>
      <c r="B27" s="74" t="s">
        <v>1031</v>
      </c>
      <c r="C27" s="74" t="s">
        <v>1017</v>
      </c>
      <c r="D27" s="52">
        <v>10</v>
      </c>
      <c r="E27" s="52">
        <v>292000</v>
      </c>
      <c r="F27" s="49">
        <f t="shared" si="2"/>
        <v>2920000</v>
      </c>
      <c r="G27" s="52"/>
      <c r="H27" s="52"/>
      <c r="I27" s="49">
        <f t="shared" si="3"/>
        <v>0</v>
      </c>
      <c r="J27" s="52"/>
      <c r="K27" s="52"/>
      <c r="L27" s="52"/>
      <c r="M27" s="52"/>
    </row>
    <row r="28" spans="1:13" ht="23.25" customHeight="1">
      <c r="A28" s="47">
        <v>22</v>
      </c>
      <c r="B28" s="74" t="s">
        <v>1032</v>
      </c>
      <c r="C28" s="74" t="s">
        <v>1018</v>
      </c>
      <c r="D28" s="52">
        <v>10</v>
      </c>
      <c r="E28" s="52">
        <v>58000</v>
      </c>
      <c r="F28" s="49">
        <f t="shared" si="2"/>
        <v>580000</v>
      </c>
      <c r="G28" s="52"/>
      <c r="H28" s="52"/>
      <c r="I28" s="49">
        <f t="shared" si="3"/>
        <v>0</v>
      </c>
      <c r="J28" s="52"/>
      <c r="K28" s="52"/>
      <c r="L28" s="52"/>
      <c r="M28" s="52"/>
    </row>
    <row r="29" spans="1:13" ht="23.25" customHeight="1">
      <c r="A29" s="47">
        <v>23</v>
      </c>
      <c r="B29" s="74" t="s">
        <v>1033</v>
      </c>
      <c r="C29" s="74" t="s">
        <v>1017</v>
      </c>
      <c r="D29" s="52">
        <v>20</v>
      </c>
      <c r="E29" s="52">
        <v>30000</v>
      </c>
      <c r="F29" s="49">
        <f t="shared" si="2"/>
        <v>600000</v>
      </c>
      <c r="G29" s="52"/>
      <c r="H29" s="52"/>
      <c r="I29" s="49">
        <f t="shared" si="3"/>
        <v>0</v>
      </c>
      <c r="J29" s="52"/>
      <c r="K29" s="52"/>
      <c r="L29" s="52"/>
      <c r="M29" s="52"/>
    </row>
    <row r="30" spans="1:13" ht="23.25" customHeight="1">
      <c r="A30" s="47">
        <v>24</v>
      </c>
      <c r="B30" s="74" t="s">
        <v>1033</v>
      </c>
      <c r="C30" s="74" t="s">
        <v>1017</v>
      </c>
      <c r="D30" s="52">
        <v>3</v>
      </c>
      <c r="E30" s="52">
        <v>30000</v>
      </c>
      <c r="F30" s="49">
        <f>SUM(D30*E30-90000)</f>
        <v>0</v>
      </c>
      <c r="G30" s="52"/>
      <c r="H30" s="52"/>
      <c r="I30" s="49">
        <f t="shared" si="3"/>
        <v>0</v>
      </c>
      <c r="J30" s="52"/>
      <c r="K30" s="52"/>
      <c r="L30" s="52"/>
      <c r="M30" s="52"/>
    </row>
    <row r="31" spans="1:13" ht="23.25" customHeight="1">
      <c r="A31" s="47">
        <v>25</v>
      </c>
      <c r="B31" s="74" t="s">
        <v>1034</v>
      </c>
      <c r="C31" s="74" t="s">
        <v>1017</v>
      </c>
      <c r="D31" s="52">
        <v>10</v>
      </c>
      <c r="E31" s="52">
        <v>77000</v>
      </c>
      <c r="F31" s="49">
        <f t="shared" si="2"/>
        <v>770000</v>
      </c>
      <c r="G31" s="52"/>
      <c r="H31" s="52"/>
      <c r="I31" s="49">
        <f t="shared" si="3"/>
        <v>0</v>
      </c>
      <c r="J31" s="52"/>
      <c r="K31" s="52"/>
      <c r="L31" s="52"/>
      <c r="M31" s="52"/>
    </row>
    <row r="32" spans="1:13" ht="23.25" customHeight="1">
      <c r="A32" s="47">
        <v>26</v>
      </c>
      <c r="B32" s="74" t="s">
        <v>1035</v>
      </c>
      <c r="C32" s="74" t="s">
        <v>1017</v>
      </c>
      <c r="D32" s="52">
        <v>10</v>
      </c>
      <c r="E32" s="52">
        <v>55000</v>
      </c>
      <c r="F32" s="49">
        <f t="shared" si="2"/>
        <v>550000</v>
      </c>
      <c r="G32" s="52"/>
      <c r="H32" s="52"/>
      <c r="I32" s="49">
        <f t="shared" si="3"/>
        <v>0</v>
      </c>
      <c r="J32" s="52"/>
      <c r="K32" s="52"/>
      <c r="L32" s="52"/>
      <c r="M32" s="52"/>
    </row>
    <row r="33" spans="1:13" ht="23.25" customHeight="1">
      <c r="A33" s="47">
        <v>27</v>
      </c>
      <c r="B33" s="74" t="s">
        <v>1036</v>
      </c>
      <c r="C33" s="74" t="s">
        <v>1037</v>
      </c>
      <c r="D33" s="52">
        <v>10</v>
      </c>
      <c r="E33" s="52">
        <v>134500</v>
      </c>
      <c r="F33" s="49">
        <f t="shared" si="2"/>
        <v>1345000</v>
      </c>
      <c r="G33" s="52"/>
      <c r="H33" s="52"/>
      <c r="I33" s="49">
        <f t="shared" si="3"/>
        <v>0</v>
      </c>
      <c r="J33" s="52"/>
      <c r="K33" s="52"/>
      <c r="L33" s="52"/>
      <c r="M33" s="52"/>
    </row>
    <row r="34" spans="1:13" ht="23.25" customHeight="1">
      <c r="A34" s="47">
        <v>28</v>
      </c>
      <c r="B34" s="74"/>
      <c r="C34" s="74"/>
      <c r="D34" s="52">
        <f>SUM(D7:D33)</f>
        <v>699</v>
      </c>
      <c r="E34" s="52"/>
      <c r="F34" s="49">
        <f t="shared" si="2"/>
        <v>0</v>
      </c>
      <c r="G34" s="52"/>
      <c r="H34" s="52"/>
      <c r="I34" s="49">
        <f t="shared" si="3"/>
        <v>0</v>
      </c>
      <c r="J34" s="52"/>
      <c r="K34" s="52"/>
      <c r="L34" s="52"/>
      <c r="M34" s="52"/>
    </row>
    <row r="35" spans="1:13" s="38" customFormat="1" ht="23.25" customHeight="1">
      <c r="A35" s="1076" t="s">
        <v>105</v>
      </c>
      <c r="B35" s="1077"/>
      <c r="C35" s="57"/>
      <c r="D35" s="43"/>
      <c r="E35" s="58"/>
      <c r="F35" s="58">
        <f>SUM(F7:F34)</f>
        <v>35570000</v>
      </c>
      <c r="G35" s="43"/>
      <c r="H35" s="58"/>
      <c r="I35" s="58">
        <f>SUM(I7:I14)</f>
        <v>16855000</v>
      </c>
      <c r="J35" s="58">
        <f>I35-F35</f>
        <v>-18715000</v>
      </c>
      <c r="K35" s="58">
        <f>J35*20%</f>
        <v>-3743000</v>
      </c>
      <c r="L35" s="58"/>
      <c r="M35" s="58"/>
    </row>
    <row r="36" spans="1:13">
      <c r="I36" s="41">
        <f>I35-F35</f>
        <v>-18715000</v>
      </c>
    </row>
  </sheetData>
  <mergeCells count="11">
    <mergeCell ref="A1:M1"/>
    <mergeCell ref="A2:M2"/>
    <mergeCell ref="A3:M3"/>
    <mergeCell ref="C5:F5"/>
    <mergeCell ref="G5:I5"/>
    <mergeCell ref="K5:L5"/>
    <mergeCell ref="A35:B35"/>
    <mergeCell ref="A5:A6"/>
    <mergeCell ref="B5:B6"/>
    <mergeCell ref="J5:J6"/>
    <mergeCell ref="M5:M6"/>
  </mergeCells>
  <pageMargins left="0.70866141732283505" right="0.70866141732283505" top="0.74803149606299202" bottom="0.74803149606299202" header="0.31496062992126" footer="0.31496062992126"/>
  <pageSetup paperSize="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38"/>
  <sheetViews>
    <sheetView topLeftCell="A8" zoomScale="60" zoomScaleNormal="60" zoomScaleSheetLayoutView="110" workbookViewId="0">
      <selection activeCell="E9" sqref="E9"/>
    </sheetView>
  </sheetViews>
  <sheetFormatPr defaultColWidth="9" defaultRowHeight="15"/>
  <cols>
    <col min="1" max="1" width="4" style="39" customWidth="1"/>
    <col min="2" max="2" width="31.140625" customWidth="1"/>
    <col min="3" max="3" width="10.42578125" customWidth="1"/>
    <col min="4" max="4" width="9.140625" style="40"/>
    <col min="5" max="6" width="12.140625" style="41" customWidth="1"/>
    <col min="7" max="7" width="9.140625" style="40"/>
    <col min="8" max="10" width="12.140625" style="41" customWidth="1"/>
    <col min="11" max="12" width="13" style="41" customWidth="1"/>
    <col min="13" max="13" width="9.140625" style="41"/>
  </cols>
  <sheetData>
    <row r="1" spans="1:13">
      <c r="A1" s="928" t="s">
        <v>1000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</row>
    <row r="2" spans="1:13">
      <c r="A2" s="928" t="s">
        <v>1014</v>
      </c>
      <c r="B2" s="928"/>
      <c r="C2" s="928"/>
      <c r="D2" s="928"/>
      <c r="E2" s="928"/>
      <c r="F2" s="928"/>
      <c r="G2" s="928"/>
      <c r="H2" s="928"/>
      <c r="I2" s="928"/>
      <c r="J2" s="928"/>
      <c r="K2" s="928"/>
      <c r="L2" s="928"/>
      <c r="M2" s="928"/>
    </row>
    <row r="3" spans="1:13">
      <c r="A3" s="928" t="s">
        <v>1015</v>
      </c>
      <c r="B3" s="928"/>
      <c r="C3" s="928"/>
      <c r="D3" s="928"/>
      <c r="E3" s="928"/>
      <c r="F3" s="928"/>
      <c r="G3" s="928"/>
      <c r="H3" s="928"/>
      <c r="I3" s="928"/>
      <c r="J3" s="928"/>
      <c r="K3" s="928"/>
      <c r="L3" s="928"/>
      <c r="M3" s="928"/>
    </row>
    <row r="5" spans="1:13" s="36" customFormat="1" ht="19.5" customHeight="1">
      <c r="A5" s="1043" t="s">
        <v>460</v>
      </c>
      <c r="B5" s="1046" t="s">
        <v>201</v>
      </c>
      <c r="C5" s="1078" t="s">
        <v>927</v>
      </c>
      <c r="D5" s="1078"/>
      <c r="E5" s="1078"/>
      <c r="F5" s="1078"/>
      <c r="G5" s="1040" t="s">
        <v>928</v>
      </c>
      <c r="H5" s="1041"/>
      <c r="I5" s="1042"/>
      <c r="J5" s="1033" t="s">
        <v>686</v>
      </c>
      <c r="K5" s="1036" t="s">
        <v>929</v>
      </c>
      <c r="L5" s="1037"/>
      <c r="M5" s="1033" t="s">
        <v>930</v>
      </c>
    </row>
    <row r="6" spans="1:13" s="36" customFormat="1" ht="32.1" customHeight="1">
      <c r="A6" s="1045"/>
      <c r="B6" s="1048"/>
      <c r="C6" s="44" t="s">
        <v>953</v>
      </c>
      <c r="D6" s="45" t="s">
        <v>1016</v>
      </c>
      <c r="E6" s="46" t="s">
        <v>918</v>
      </c>
      <c r="F6" s="46" t="s">
        <v>687</v>
      </c>
      <c r="G6" s="46" t="s">
        <v>918</v>
      </c>
      <c r="H6" s="43" t="s">
        <v>1016</v>
      </c>
      <c r="I6" s="43" t="s">
        <v>687</v>
      </c>
      <c r="J6" s="1035"/>
      <c r="K6" s="69" t="s">
        <v>1003</v>
      </c>
      <c r="L6" s="69" t="s">
        <v>1004</v>
      </c>
      <c r="M6" s="1035"/>
    </row>
    <row r="7" spans="1:13" s="37" customFormat="1" ht="23.25" customHeight="1">
      <c r="A7" s="47">
        <v>1</v>
      </c>
      <c r="B7" s="16" t="s">
        <v>1006</v>
      </c>
      <c r="C7" s="16" t="s">
        <v>1017</v>
      </c>
      <c r="D7" s="48">
        <v>9</v>
      </c>
      <c r="E7" s="48">
        <v>370000</v>
      </c>
      <c r="F7" s="49">
        <f>SUM(D7*E7)</f>
        <v>3330000</v>
      </c>
      <c r="G7" s="49">
        <v>420000</v>
      </c>
      <c r="H7" s="48">
        <v>9</v>
      </c>
      <c r="I7" s="49">
        <f>SUM(G7*H7)</f>
        <v>3780000</v>
      </c>
      <c r="J7" s="1072">
        <f>SUM(I34-F34)</f>
        <v>4299700</v>
      </c>
      <c r="K7" s="1072">
        <f>SUM(J7*20%)</f>
        <v>859940</v>
      </c>
      <c r="L7" s="1072">
        <f>SUM(J7*80%)</f>
        <v>3439760</v>
      </c>
      <c r="M7" s="49"/>
    </row>
    <row r="8" spans="1:13" ht="23.25" customHeight="1">
      <c r="A8" s="47">
        <v>2</v>
      </c>
      <c r="B8" s="51" t="s">
        <v>1008</v>
      </c>
      <c r="C8" s="51" t="s">
        <v>1017</v>
      </c>
      <c r="D8" s="52">
        <v>5</v>
      </c>
      <c r="E8" s="52">
        <v>143000</v>
      </c>
      <c r="F8" s="49">
        <f t="shared" ref="F8:F19" si="0">SUM(D8*E8)</f>
        <v>715000</v>
      </c>
      <c r="G8" s="52">
        <v>165000</v>
      </c>
      <c r="H8" s="52">
        <v>5</v>
      </c>
      <c r="I8" s="49">
        <f t="shared" ref="I8:I33" si="1">SUM(G8*H8)</f>
        <v>825000</v>
      </c>
      <c r="J8" s="1072"/>
      <c r="K8" s="1072"/>
      <c r="L8" s="1072"/>
      <c r="M8" s="52"/>
    </row>
    <row r="9" spans="1:13" ht="23.25" customHeight="1">
      <c r="A9" s="47">
        <v>3</v>
      </c>
      <c r="B9" s="51" t="s">
        <v>1009</v>
      </c>
      <c r="C9" s="51" t="s">
        <v>1017</v>
      </c>
      <c r="D9" s="52">
        <v>1</v>
      </c>
      <c r="E9" s="52">
        <v>140000</v>
      </c>
      <c r="F9" s="49">
        <f t="shared" si="0"/>
        <v>140000</v>
      </c>
      <c r="G9" s="52">
        <v>160000</v>
      </c>
      <c r="H9" s="52">
        <v>1</v>
      </c>
      <c r="I9" s="49">
        <f t="shared" si="1"/>
        <v>160000</v>
      </c>
      <c r="J9" s="1072"/>
      <c r="K9" s="1072"/>
      <c r="L9" s="1072"/>
      <c r="M9" s="52"/>
    </row>
    <row r="10" spans="1:13" ht="23.25" customHeight="1">
      <c r="A10" s="47">
        <v>4</v>
      </c>
      <c r="B10" s="51" t="s">
        <v>1010</v>
      </c>
      <c r="C10" s="51" t="s">
        <v>1017</v>
      </c>
      <c r="D10" s="52">
        <v>0</v>
      </c>
      <c r="E10" s="52">
        <v>94000</v>
      </c>
      <c r="F10" s="49">
        <f t="shared" si="0"/>
        <v>0</v>
      </c>
      <c r="G10" s="52"/>
      <c r="H10" s="52"/>
      <c r="I10" s="49">
        <f t="shared" si="1"/>
        <v>0</v>
      </c>
      <c r="J10" s="1072"/>
      <c r="K10" s="1072"/>
      <c r="L10" s="1072"/>
      <c r="M10" s="52"/>
    </row>
    <row r="11" spans="1:13" ht="23.25" customHeight="1">
      <c r="A11" s="47">
        <v>5</v>
      </c>
      <c r="B11" s="51" t="s">
        <v>1011</v>
      </c>
      <c r="C11" s="51" t="s">
        <v>1017</v>
      </c>
      <c r="D11" s="52">
        <v>0</v>
      </c>
      <c r="E11" s="52">
        <v>180000</v>
      </c>
      <c r="F11" s="49">
        <f t="shared" si="0"/>
        <v>0</v>
      </c>
      <c r="G11" s="52"/>
      <c r="H11" s="52"/>
      <c r="I11" s="49">
        <f t="shared" si="1"/>
        <v>0</v>
      </c>
      <c r="J11" s="1072"/>
      <c r="K11" s="1072"/>
      <c r="L11" s="1072"/>
      <c r="M11" s="52"/>
    </row>
    <row r="12" spans="1:13" ht="23.25" customHeight="1">
      <c r="A12" s="47">
        <v>6</v>
      </c>
      <c r="B12" s="51" t="s">
        <v>1012</v>
      </c>
      <c r="C12" s="51" t="s">
        <v>1017</v>
      </c>
      <c r="D12" s="52">
        <v>0</v>
      </c>
      <c r="E12" s="52">
        <v>160000</v>
      </c>
      <c r="F12" s="49">
        <f t="shared" si="0"/>
        <v>0</v>
      </c>
      <c r="G12" s="52"/>
      <c r="H12" s="52"/>
      <c r="I12" s="49">
        <f t="shared" si="1"/>
        <v>0</v>
      </c>
      <c r="J12" s="1072"/>
      <c r="K12" s="1072"/>
      <c r="L12" s="1072"/>
      <c r="M12" s="52"/>
    </row>
    <row r="13" spans="1:13" ht="23.25" customHeight="1">
      <c r="A13" s="47">
        <v>7</v>
      </c>
      <c r="B13" s="51" t="s">
        <v>1013</v>
      </c>
      <c r="C13" s="51" t="s">
        <v>1018</v>
      </c>
      <c r="D13" s="52">
        <v>34</v>
      </c>
      <c r="E13" s="52">
        <v>4300</v>
      </c>
      <c r="F13" s="49">
        <f t="shared" si="0"/>
        <v>146200</v>
      </c>
      <c r="G13" s="52">
        <v>7000</v>
      </c>
      <c r="H13" s="52">
        <v>34</v>
      </c>
      <c r="I13" s="49">
        <f t="shared" si="1"/>
        <v>238000</v>
      </c>
      <c r="J13" s="1072"/>
      <c r="K13" s="1072"/>
      <c r="L13" s="1072"/>
      <c r="M13" s="52"/>
    </row>
    <row r="14" spans="1:13" ht="23.25" customHeight="1">
      <c r="A14" s="47">
        <v>8</v>
      </c>
      <c r="B14" s="74" t="s">
        <v>1019</v>
      </c>
      <c r="C14" s="74" t="s">
        <v>1017</v>
      </c>
      <c r="D14" s="52"/>
      <c r="E14" s="52">
        <v>82000</v>
      </c>
      <c r="F14" s="49">
        <f t="shared" si="0"/>
        <v>0</v>
      </c>
      <c r="G14" s="52"/>
      <c r="H14" s="52"/>
      <c r="I14" s="49">
        <f t="shared" si="1"/>
        <v>0</v>
      </c>
      <c r="J14" s="1072"/>
      <c r="K14" s="1072"/>
      <c r="L14" s="1072"/>
      <c r="M14" s="52"/>
    </row>
    <row r="15" spans="1:13" ht="23.25" customHeight="1">
      <c r="A15" s="47">
        <v>9</v>
      </c>
      <c r="B15" s="74" t="s">
        <v>1020</v>
      </c>
      <c r="C15" s="74" t="s">
        <v>1018</v>
      </c>
      <c r="D15" s="52">
        <v>6</v>
      </c>
      <c r="E15" s="52">
        <v>60000</v>
      </c>
      <c r="F15" s="49">
        <f t="shared" si="0"/>
        <v>360000</v>
      </c>
      <c r="G15" s="52">
        <v>75000</v>
      </c>
      <c r="H15" s="52">
        <v>6</v>
      </c>
      <c r="I15" s="49">
        <f t="shared" si="1"/>
        <v>450000</v>
      </c>
      <c r="J15" s="1072"/>
      <c r="K15" s="1072"/>
      <c r="L15" s="1072"/>
      <c r="M15" s="52"/>
    </row>
    <row r="16" spans="1:13" ht="23.25" customHeight="1">
      <c r="A16" s="47">
        <v>10</v>
      </c>
      <c r="B16" s="74" t="s">
        <v>1021</v>
      </c>
      <c r="C16" s="74" t="s">
        <v>1017</v>
      </c>
      <c r="D16" s="52">
        <v>20</v>
      </c>
      <c r="E16" s="52">
        <v>65000</v>
      </c>
      <c r="F16" s="49">
        <f t="shared" si="0"/>
        <v>1300000</v>
      </c>
      <c r="G16" s="52">
        <v>95000</v>
      </c>
      <c r="H16" s="52">
        <v>20</v>
      </c>
      <c r="I16" s="49">
        <f t="shared" si="1"/>
        <v>1900000</v>
      </c>
      <c r="J16" s="1072"/>
      <c r="K16" s="1072"/>
      <c r="L16" s="1072"/>
      <c r="M16" s="52"/>
    </row>
    <row r="17" spans="1:13" ht="23.25" customHeight="1">
      <c r="A17" s="47">
        <v>11</v>
      </c>
      <c r="B17" s="74" t="s">
        <v>1022</v>
      </c>
      <c r="C17" s="74" t="s">
        <v>1017</v>
      </c>
      <c r="D17" s="52">
        <v>9</v>
      </c>
      <c r="E17" s="52">
        <v>52000</v>
      </c>
      <c r="F17" s="49">
        <f t="shared" si="0"/>
        <v>468000</v>
      </c>
      <c r="G17" s="52">
        <v>80000</v>
      </c>
      <c r="H17" s="52">
        <v>9</v>
      </c>
      <c r="I17" s="49">
        <f t="shared" si="1"/>
        <v>720000</v>
      </c>
      <c r="J17" s="1072"/>
      <c r="K17" s="1072"/>
      <c r="L17" s="1072"/>
      <c r="M17" s="52"/>
    </row>
    <row r="18" spans="1:13" ht="23.25" customHeight="1">
      <c r="A18" s="47">
        <v>12</v>
      </c>
      <c r="B18" s="74" t="s">
        <v>1023</v>
      </c>
      <c r="C18" s="74" t="s">
        <v>1017</v>
      </c>
      <c r="D18" s="52">
        <v>6</v>
      </c>
      <c r="E18" s="52">
        <v>45000</v>
      </c>
      <c r="F18" s="49">
        <f t="shared" si="0"/>
        <v>270000</v>
      </c>
      <c r="G18" s="52">
        <v>75000</v>
      </c>
      <c r="H18" s="52">
        <v>6</v>
      </c>
      <c r="I18" s="49">
        <f t="shared" si="1"/>
        <v>450000</v>
      </c>
      <c r="J18" s="1072"/>
      <c r="K18" s="1072"/>
      <c r="L18" s="1072"/>
      <c r="M18" s="52"/>
    </row>
    <row r="19" spans="1:13" ht="23.25" customHeight="1">
      <c r="A19" s="47">
        <v>13</v>
      </c>
      <c r="B19" s="74" t="s">
        <v>1024</v>
      </c>
      <c r="C19" s="74" t="s">
        <v>1017</v>
      </c>
      <c r="D19" s="52">
        <v>6</v>
      </c>
      <c r="E19" s="52">
        <v>65500</v>
      </c>
      <c r="F19" s="49">
        <f t="shared" si="0"/>
        <v>393000</v>
      </c>
      <c r="G19" s="52">
        <v>98500</v>
      </c>
      <c r="H19" s="52">
        <v>6</v>
      </c>
      <c r="I19" s="49">
        <f t="shared" si="1"/>
        <v>591000</v>
      </c>
      <c r="J19" s="1072"/>
      <c r="K19" s="1072"/>
      <c r="L19" s="1072"/>
      <c r="M19" s="52"/>
    </row>
    <row r="20" spans="1:13" ht="23.25" customHeight="1">
      <c r="A20" s="47">
        <v>14</v>
      </c>
      <c r="B20" s="74" t="s">
        <v>1025</v>
      </c>
      <c r="C20" s="74" t="s">
        <v>1017</v>
      </c>
      <c r="D20" s="52">
        <v>3</v>
      </c>
      <c r="E20" s="52">
        <v>91500</v>
      </c>
      <c r="F20" s="49">
        <f>SUM(D20*E20-40000)</f>
        <v>234500</v>
      </c>
      <c r="G20" s="52">
        <v>135000</v>
      </c>
      <c r="H20" s="52">
        <v>3</v>
      </c>
      <c r="I20" s="49">
        <f t="shared" si="1"/>
        <v>405000</v>
      </c>
      <c r="J20" s="1072"/>
      <c r="K20" s="1072"/>
      <c r="L20" s="1072"/>
      <c r="M20" s="52"/>
    </row>
    <row r="21" spans="1:13" ht="23.25" customHeight="1">
      <c r="A21" s="47">
        <v>15</v>
      </c>
      <c r="B21" s="74" t="s">
        <v>1026</v>
      </c>
      <c r="C21" s="74" t="s">
        <v>1018</v>
      </c>
      <c r="D21" s="52">
        <v>1</v>
      </c>
      <c r="E21" s="52">
        <v>12500</v>
      </c>
      <c r="F21" s="49">
        <f>SUM(D21*E21)</f>
        <v>12500</v>
      </c>
      <c r="G21" s="52">
        <v>20000</v>
      </c>
      <c r="H21" s="52">
        <v>1</v>
      </c>
      <c r="I21" s="49">
        <f t="shared" si="1"/>
        <v>20000</v>
      </c>
      <c r="J21" s="1072"/>
      <c r="K21" s="1072"/>
      <c r="L21" s="1072"/>
      <c r="M21" s="52"/>
    </row>
    <row r="22" spans="1:13" ht="23.25" customHeight="1">
      <c r="A22" s="47">
        <v>16</v>
      </c>
      <c r="B22" s="74" t="s">
        <v>1027</v>
      </c>
      <c r="C22" s="74" t="s">
        <v>1018</v>
      </c>
      <c r="D22" s="52">
        <v>12</v>
      </c>
      <c r="E22" s="52">
        <v>34800</v>
      </c>
      <c r="F22" s="49">
        <f>SUM(D22*E22)</f>
        <v>417600</v>
      </c>
      <c r="G22" s="52">
        <v>52500</v>
      </c>
      <c r="H22" s="52">
        <v>12</v>
      </c>
      <c r="I22" s="49">
        <f t="shared" si="1"/>
        <v>630000</v>
      </c>
      <c r="J22" s="1072"/>
      <c r="K22" s="1072"/>
      <c r="L22" s="1072"/>
      <c r="M22" s="52"/>
    </row>
    <row r="23" spans="1:13" ht="23.25" customHeight="1">
      <c r="A23" s="47">
        <v>17</v>
      </c>
      <c r="B23" s="74" t="s">
        <v>1028</v>
      </c>
      <c r="C23" s="74" t="s">
        <v>1018</v>
      </c>
      <c r="D23" s="52">
        <v>40</v>
      </c>
      <c r="E23" s="52">
        <v>6750</v>
      </c>
      <c r="F23" s="49">
        <f>SUM(D23*E23)</f>
        <v>270000</v>
      </c>
      <c r="G23" s="52">
        <v>10500</v>
      </c>
      <c r="H23" s="52">
        <v>40</v>
      </c>
      <c r="I23" s="49">
        <f t="shared" si="1"/>
        <v>420000</v>
      </c>
      <c r="J23" s="1072"/>
      <c r="K23" s="1072"/>
      <c r="L23" s="1072"/>
      <c r="M23" s="52"/>
    </row>
    <row r="24" spans="1:13" ht="23.25" customHeight="1">
      <c r="A24" s="47">
        <v>18</v>
      </c>
      <c r="B24" s="74" t="s">
        <v>1029</v>
      </c>
      <c r="C24" s="74" t="s">
        <v>1017</v>
      </c>
      <c r="D24" s="52">
        <v>10</v>
      </c>
      <c r="E24" s="52">
        <v>55000</v>
      </c>
      <c r="F24" s="49">
        <f>SUM(D24*E24)</f>
        <v>550000</v>
      </c>
      <c r="G24" s="52">
        <v>82500</v>
      </c>
      <c r="H24" s="52">
        <v>10</v>
      </c>
      <c r="I24" s="49">
        <f t="shared" si="1"/>
        <v>825000</v>
      </c>
      <c r="J24" s="1072"/>
      <c r="K24" s="1072"/>
      <c r="L24" s="1072"/>
      <c r="M24" s="52"/>
    </row>
    <row r="25" spans="1:13" ht="23.25" customHeight="1">
      <c r="A25" s="47">
        <v>19</v>
      </c>
      <c r="B25" s="74" t="s">
        <v>1030</v>
      </c>
      <c r="C25" s="74" t="s">
        <v>1017</v>
      </c>
      <c r="D25" s="52">
        <v>8</v>
      </c>
      <c r="E25" s="52">
        <v>365000</v>
      </c>
      <c r="F25" s="49">
        <f>SUM(D25*E25-300000)</f>
        <v>2620000</v>
      </c>
      <c r="G25" s="52">
        <v>410000</v>
      </c>
      <c r="H25" s="52">
        <v>8</v>
      </c>
      <c r="I25" s="49">
        <f t="shared" si="1"/>
        <v>3280000</v>
      </c>
      <c r="J25" s="1072"/>
      <c r="K25" s="1072"/>
      <c r="L25" s="1072"/>
      <c r="M25" s="52"/>
    </row>
    <row r="26" spans="1:13" ht="23.25" customHeight="1">
      <c r="A26" s="47">
        <v>20</v>
      </c>
      <c r="B26" s="74" t="s">
        <v>1031</v>
      </c>
      <c r="C26" s="74" t="s">
        <v>1017</v>
      </c>
      <c r="D26" s="52">
        <v>7</v>
      </c>
      <c r="E26" s="52">
        <v>292000</v>
      </c>
      <c r="F26" s="49">
        <f>SUM(D26*E26)</f>
        <v>2044000</v>
      </c>
      <c r="G26" s="52">
        <v>340000</v>
      </c>
      <c r="H26" s="52">
        <v>7</v>
      </c>
      <c r="I26" s="49">
        <f t="shared" si="1"/>
        <v>2380000</v>
      </c>
      <c r="J26" s="1072"/>
      <c r="K26" s="1072"/>
      <c r="L26" s="1072"/>
      <c r="M26" s="52"/>
    </row>
    <row r="27" spans="1:13" ht="23.25" customHeight="1">
      <c r="A27" s="47">
        <v>21</v>
      </c>
      <c r="B27" s="74" t="s">
        <v>1032</v>
      </c>
      <c r="C27" s="74" t="s">
        <v>1018</v>
      </c>
      <c r="D27" s="52">
        <v>10</v>
      </c>
      <c r="E27" s="52">
        <v>58000</v>
      </c>
      <c r="F27" s="49">
        <f>SUM(D27*E27)</f>
        <v>580000</v>
      </c>
      <c r="G27" s="52">
        <v>75000</v>
      </c>
      <c r="H27" s="52">
        <v>10</v>
      </c>
      <c r="I27" s="49">
        <f t="shared" si="1"/>
        <v>750000</v>
      </c>
      <c r="J27" s="1072"/>
      <c r="K27" s="1072"/>
      <c r="L27" s="1072"/>
      <c r="M27" s="52"/>
    </row>
    <row r="28" spans="1:13" ht="23.25" customHeight="1">
      <c r="A28" s="47">
        <v>22</v>
      </c>
      <c r="B28" s="74" t="s">
        <v>1033</v>
      </c>
      <c r="C28" s="74" t="s">
        <v>1017</v>
      </c>
      <c r="D28" s="52">
        <v>15</v>
      </c>
      <c r="E28" s="52">
        <v>30000</v>
      </c>
      <c r="F28" s="49">
        <f>SUM(D28*E28)</f>
        <v>450000</v>
      </c>
      <c r="G28" s="52">
        <v>34500</v>
      </c>
      <c r="H28" s="52">
        <v>15</v>
      </c>
      <c r="I28" s="49">
        <f t="shared" si="1"/>
        <v>517500</v>
      </c>
      <c r="J28" s="1072"/>
      <c r="K28" s="1072"/>
      <c r="L28" s="1072"/>
      <c r="M28" s="52"/>
    </row>
    <row r="29" spans="1:13" ht="23.25" customHeight="1">
      <c r="A29" s="47">
        <v>23</v>
      </c>
      <c r="B29" s="74" t="s">
        <v>1033</v>
      </c>
      <c r="C29" s="74" t="s">
        <v>1017</v>
      </c>
      <c r="D29" s="52"/>
      <c r="E29" s="52"/>
      <c r="F29" s="49"/>
      <c r="G29" s="52"/>
      <c r="H29" s="52"/>
      <c r="I29" s="49">
        <f t="shared" si="1"/>
        <v>0</v>
      </c>
      <c r="J29" s="1072"/>
      <c r="K29" s="1072"/>
      <c r="L29" s="1072"/>
      <c r="M29" s="52"/>
    </row>
    <row r="30" spans="1:13" ht="23.25" customHeight="1">
      <c r="A30" s="47">
        <v>24</v>
      </c>
      <c r="B30" s="74" t="s">
        <v>1034</v>
      </c>
      <c r="C30" s="74" t="s">
        <v>1017</v>
      </c>
      <c r="D30" s="52">
        <v>3</v>
      </c>
      <c r="E30" s="52">
        <v>77000</v>
      </c>
      <c r="F30" s="49">
        <f>SUM(D30*E30)</f>
        <v>231000</v>
      </c>
      <c r="G30" s="52">
        <v>115500</v>
      </c>
      <c r="H30" s="52">
        <v>3</v>
      </c>
      <c r="I30" s="49">
        <f t="shared" si="1"/>
        <v>346500</v>
      </c>
      <c r="J30" s="1072"/>
      <c r="K30" s="1072"/>
      <c r="L30" s="1072"/>
      <c r="M30" s="52"/>
    </row>
    <row r="31" spans="1:13" ht="23.25" customHeight="1">
      <c r="A31" s="47">
        <v>25</v>
      </c>
      <c r="B31" s="74" t="s">
        <v>1035</v>
      </c>
      <c r="C31" s="74" t="s">
        <v>1017</v>
      </c>
      <c r="D31" s="52">
        <v>4</v>
      </c>
      <c r="E31" s="52">
        <v>55000</v>
      </c>
      <c r="F31" s="49">
        <f>SUM(D31*E31)</f>
        <v>220000</v>
      </c>
      <c r="G31" s="52">
        <v>64000</v>
      </c>
      <c r="H31" s="52">
        <v>4</v>
      </c>
      <c r="I31" s="49">
        <f t="shared" si="1"/>
        <v>256000</v>
      </c>
      <c r="J31" s="1072"/>
      <c r="K31" s="1072"/>
      <c r="L31" s="1072"/>
      <c r="M31" s="52"/>
    </row>
    <row r="32" spans="1:13" ht="23.25" customHeight="1">
      <c r="A32" s="47">
        <v>26</v>
      </c>
      <c r="B32" s="74" t="s">
        <v>1036</v>
      </c>
      <c r="C32" s="74" t="s">
        <v>1037</v>
      </c>
      <c r="D32" s="52">
        <v>5</v>
      </c>
      <c r="E32" s="52">
        <v>134500</v>
      </c>
      <c r="F32" s="49">
        <f>SUM(D32*E32)</f>
        <v>672500</v>
      </c>
      <c r="G32" s="52">
        <v>156000</v>
      </c>
      <c r="H32" s="52">
        <v>5</v>
      </c>
      <c r="I32" s="49">
        <f t="shared" si="1"/>
        <v>780000</v>
      </c>
      <c r="J32" s="1072"/>
      <c r="K32" s="1072"/>
      <c r="L32" s="1072"/>
      <c r="M32" s="52"/>
    </row>
    <row r="33" spans="1:13" ht="23.25" customHeight="1">
      <c r="A33" s="47">
        <v>27</v>
      </c>
      <c r="B33" s="74"/>
      <c r="C33" s="74"/>
      <c r="D33" s="52">
        <f>SUM(D7:D32)</f>
        <v>214</v>
      </c>
      <c r="E33" s="52"/>
      <c r="F33" s="49">
        <f>SUM(D33*E33)</f>
        <v>0</v>
      </c>
      <c r="G33" s="52"/>
      <c r="H33" s="52">
        <f>SUM(H7:H32)</f>
        <v>214</v>
      </c>
      <c r="I33" s="49">
        <f t="shared" si="1"/>
        <v>0</v>
      </c>
      <c r="J33" s="1072"/>
      <c r="K33" s="1072"/>
      <c r="L33" s="1072"/>
      <c r="M33" s="52"/>
    </row>
    <row r="34" spans="1:13" s="38" customFormat="1" ht="23.25" customHeight="1">
      <c r="A34" s="1076" t="s">
        <v>105</v>
      </c>
      <c r="B34" s="1077"/>
      <c r="C34" s="57"/>
      <c r="D34" s="43"/>
      <c r="E34" s="58"/>
      <c r="F34" s="58">
        <f>SUM(F7:F33)</f>
        <v>15424300</v>
      </c>
      <c r="G34" s="43"/>
      <c r="H34" s="58"/>
      <c r="I34" s="58">
        <f>SUM(I7:I32)</f>
        <v>19724000</v>
      </c>
      <c r="J34" s="58"/>
      <c r="K34" s="58">
        <f>J34*20%</f>
        <v>0</v>
      </c>
      <c r="L34" s="58"/>
      <c r="M34" s="58"/>
    </row>
    <row r="35" spans="1:13">
      <c r="I35" s="41">
        <f>SUM(I34+'PESTISIDA (3)'!I18)</f>
        <v>26883500</v>
      </c>
    </row>
    <row r="36" spans="1:13">
      <c r="I36" s="41">
        <v>26830000</v>
      </c>
    </row>
    <row r="37" spans="1:13">
      <c r="I37" s="41">
        <f>I36-I35</f>
        <v>-53500</v>
      </c>
    </row>
    <row r="38" spans="1:13">
      <c r="I38" s="41" t="s">
        <v>219</v>
      </c>
    </row>
  </sheetData>
  <mergeCells count="14">
    <mergeCell ref="A1:M1"/>
    <mergeCell ref="A2:M2"/>
    <mergeCell ref="A3:M3"/>
    <mergeCell ref="C5:F5"/>
    <mergeCell ref="G5:I5"/>
    <mergeCell ref="K5:L5"/>
    <mergeCell ref="K7:K33"/>
    <mergeCell ref="L7:L33"/>
    <mergeCell ref="M5:M6"/>
    <mergeCell ref="A34:B34"/>
    <mergeCell ref="A5:A6"/>
    <mergeCell ref="B5:B6"/>
    <mergeCell ref="J5:J6"/>
    <mergeCell ref="J7:J33"/>
  </mergeCells>
  <pageMargins left="0.70866141732283505" right="0.70866141732283505" top="0.74803149606299202" bottom="0.74803149606299202" header="0.31496062992126" footer="0.31496062992126"/>
  <pageSetup paperSize="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1"/>
  <sheetViews>
    <sheetView zoomScale="110" zoomScaleNormal="110" workbookViewId="0">
      <selection activeCell="F6" sqref="F6"/>
    </sheetView>
  </sheetViews>
  <sheetFormatPr defaultColWidth="9" defaultRowHeight="15"/>
  <cols>
    <col min="1" max="1" width="4.85546875" style="350" customWidth="1"/>
    <col min="2" max="2" width="36.42578125" style="350" customWidth="1"/>
    <col min="3" max="3" width="25.5703125" style="350" customWidth="1"/>
    <col min="4" max="4" width="21.7109375" style="350" hidden="1" customWidth="1"/>
    <col min="5" max="5" width="5" style="350" customWidth="1"/>
    <col min="6" max="6" width="33" style="350" customWidth="1"/>
    <col min="7" max="7" width="19.42578125" style="350" customWidth="1"/>
    <col min="8" max="8" width="17" style="350" customWidth="1"/>
    <col min="9" max="10" width="14.7109375" style="350" customWidth="1"/>
    <col min="11" max="11" width="13.28515625" style="350" customWidth="1"/>
    <col min="12" max="14" width="12.85546875" style="350" customWidth="1"/>
    <col min="15" max="15" width="11.28515625" style="350" customWidth="1"/>
    <col min="16" max="16" width="12.85546875" style="350" customWidth="1"/>
    <col min="17" max="16384" width="9" style="350"/>
  </cols>
  <sheetData>
    <row r="1" spans="1:9">
      <c r="A1" s="885" t="s">
        <v>0</v>
      </c>
      <c r="B1" s="885"/>
      <c r="C1" s="885"/>
      <c r="D1" s="670"/>
    </row>
    <row r="2" spans="1:9">
      <c r="A2" s="885" t="s">
        <v>113</v>
      </c>
      <c r="B2" s="885"/>
      <c r="C2" s="885"/>
      <c r="D2" s="670"/>
    </row>
    <row r="3" spans="1:9">
      <c r="A3" s="885" t="s">
        <v>114</v>
      </c>
      <c r="B3" s="885"/>
      <c r="C3" s="885"/>
      <c r="D3" s="670"/>
    </row>
    <row r="4" spans="1:9">
      <c r="A4" s="883" t="s">
        <v>115</v>
      </c>
      <c r="B4" s="883"/>
      <c r="C4" s="350" t="s">
        <v>116</v>
      </c>
    </row>
    <row r="5" spans="1:9">
      <c r="A5" s="883" t="s">
        <v>117</v>
      </c>
      <c r="B5" s="883"/>
      <c r="C5" s="350" t="s">
        <v>118</v>
      </c>
    </row>
    <row r="6" spans="1:9">
      <c r="A6" s="883" t="s">
        <v>119</v>
      </c>
      <c r="B6" s="883"/>
      <c r="C6" s="350" t="s">
        <v>120</v>
      </c>
    </row>
    <row r="7" spans="1:9">
      <c r="A7" s="671">
        <v>4</v>
      </c>
      <c r="B7" s="672" t="s">
        <v>121</v>
      </c>
      <c r="C7" s="671" t="s">
        <v>122</v>
      </c>
      <c r="E7" s="673"/>
      <c r="F7" s="674"/>
      <c r="G7" s="675"/>
    </row>
    <row r="8" spans="1:9">
      <c r="A8" s="676" t="s">
        <v>123</v>
      </c>
      <c r="B8" s="676" t="s">
        <v>124</v>
      </c>
      <c r="C8" s="677"/>
      <c r="E8" s="678"/>
      <c r="F8" s="674"/>
    </row>
    <row r="9" spans="1:9">
      <c r="A9" s="677" t="s">
        <v>125</v>
      </c>
      <c r="B9" s="677" t="s">
        <v>126</v>
      </c>
      <c r="C9" s="679">
        <f>SUM(MODUS!H160)</f>
        <v>9647767</v>
      </c>
      <c r="D9" s="680"/>
      <c r="E9" s="681"/>
      <c r="F9" s="674"/>
      <c r="G9" s="681"/>
      <c r="H9" s="681"/>
      <c r="I9" s="681"/>
    </row>
    <row r="10" spans="1:9">
      <c r="A10" s="677" t="s">
        <v>127</v>
      </c>
      <c r="B10" s="677" t="s">
        <v>128</v>
      </c>
      <c r="C10" s="682">
        <f>SUM(KASHAR!F250)</f>
        <v>800000</v>
      </c>
      <c r="E10" s="681"/>
      <c r="F10" s="674"/>
      <c r="G10" s="681"/>
      <c r="H10" s="681"/>
      <c r="I10" s="681"/>
    </row>
    <row r="11" spans="1:9">
      <c r="A11" s="677" t="s">
        <v>129</v>
      </c>
      <c r="B11" s="677" t="s">
        <v>130</v>
      </c>
      <c r="C11" s="682">
        <f>SUM(KASHAR!H250)</f>
        <v>150000</v>
      </c>
      <c r="E11" s="681"/>
      <c r="F11" s="674"/>
      <c r="G11" s="681"/>
      <c r="H11" s="681"/>
      <c r="I11" s="681"/>
    </row>
    <row r="12" spans="1:9">
      <c r="A12" s="677" t="s">
        <v>131</v>
      </c>
      <c r="B12" s="677" t="s">
        <v>132</v>
      </c>
      <c r="C12" s="683">
        <f>SUM(BRILink!E16)</f>
        <v>3471200</v>
      </c>
      <c r="E12" s="681"/>
      <c r="F12" s="674"/>
      <c r="G12" s="681"/>
      <c r="H12" s="681"/>
      <c r="I12" s="681"/>
    </row>
    <row r="13" spans="1:9">
      <c r="A13" s="677" t="s">
        <v>133</v>
      </c>
      <c r="B13" s="677" t="s">
        <v>134</v>
      </c>
      <c r="C13" s="684">
        <f>SUM(MULTI!N65)</f>
        <v>4306380</v>
      </c>
      <c r="D13" s="680"/>
      <c r="E13" s="681"/>
      <c r="F13" s="674"/>
      <c r="G13" s="681"/>
      <c r="H13" s="681"/>
      <c r="I13" s="681"/>
    </row>
    <row r="14" spans="1:9">
      <c r="A14" s="677" t="s">
        <v>135</v>
      </c>
      <c r="B14" s="677" t="s">
        <v>136</v>
      </c>
      <c r="C14" s="684">
        <f>SUM(KASHAR!G250)</f>
        <v>3236500</v>
      </c>
      <c r="D14" s="680"/>
      <c r="E14" s="681"/>
      <c r="F14" s="674"/>
      <c r="G14" s="681"/>
      <c r="H14" s="681"/>
      <c r="I14" s="681"/>
    </row>
    <row r="15" spans="1:9">
      <c r="A15" s="677" t="s">
        <v>137</v>
      </c>
      <c r="B15" s="677" t="s">
        <v>138</v>
      </c>
      <c r="C15" s="684">
        <f>SUM(KASHAR!I250)</f>
        <v>426930</v>
      </c>
      <c r="D15" s="680"/>
      <c r="E15" s="681"/>
      <c r="F15" s="674"/>
      <c r="G15" s="681"/>
      <c r="H15" s="681"/>
      <c r="I15" s="681"/>
    </row>
    <row r="16" spans="1:9">
      <c r="A16" s="677" t="s">
        <v>139</v>
      </c>
      <c r="B16" s="677" t="s">
        <v>140</v>
      </c>
      <c r="C16" s="684">
        <f>SUM('TOKO BENGKEL'!N71)</f>
        <v>202776</v>
      </c>
      <c r="D16" s="680"/>
      <c r="E16" s="681"/>
      <c r="F16" s="674"/>
      <c r="G16" s="681"/>
      <c r="H16" s="681"/>
      <c r="I16" s="681"/>
    </row>
    <row r="17" spans="1:15">
      <c r="A17" s="676" t="s">
        <v>141</v>
      </c>
      <c r="B17" s="676" t="s">
        <v>142</v>
      </c>
      <c r="C17" s="685"/>
      <c r="E17" s="681"/>
      <c r="F17" s="681"/>
      <c r="G17" s="681"/>
      <c r="H17" s="681"/>
      <c r="I17" s="681"/>
    </row>
    <row r="18" spans="1:15">
      <c r="A18" s="677" t="s">
        <v>143</v>
      </c>
      <c r="B18" s="677" t="s">
        <v>144</v>
      </c>
      <c r="C18" s="682"/>
      <c r="E18" s="681"/>
      <c r="F18" s="681"/>
      <c r="G18" s="681"/>
      <c r="H18" s="681"/>
      <c r="I18" s="681"/>
    </row>
    <row r="19" spans="1:15">
      <c r="A19" s="677" t="s">
        <v>145</v>
      </c>
      <c r="B19" s="676" t="s">
        <v>146</v>
      </c>
      <c r="C19" s="685"/>
      <c r="E19" s="681"/>
      <c r="F19" s="681"/>
      <c r="G19" s="681"/>
      <c r="H19" s="681"/>
      <c r="I19" s="681"/>
    </row>
    <row r="20" spans="1:15">
      <c r="A20" s="677"/>
      <c r="B20" s="677"/>
      <c r="C20" s="685"/>
      <c r="E20" s="681"/>
      <c r="F20" s="686"/>
      <c r="G20" s="681"/>
      <c r="H20" s="681"/>
      <c r="I20" s="681"/>
    </row>
    <row r="21" spans="1:15">
      <c r="A21" s="884" t="s">
        <v>147</v>
      </c>
      <c r="B21" s="884"/>
      <c r="C21" s="687">
        <f>SUM(C8:C20)</f>
        <v>22241553</v>
      </c>
      <c r="E21" s="681"/>
      <c r="F21" s="688"/>
      <c r="G21" s="681"/>
      <c r="H21" s="678"/>
      <c r="I21" s="678"/>
      <c r="J21" s="704"/>
    </row>
    <row r="22" spans="1:15">
      <c r="A22" s="689">
        <v>5</v>
      </c>
      <c r="B22" s="676" t="s">
        <v>148</v>
      </c>
      <c r="C22" s="677"/>
      <c r="E22" s="690"/>
      <c r="F22" s="691"/>
      <c r="G22" s="692"/>
      <c r="H22" s="692"/>
      <c r="I22" s="692"/>
      <c r="L22" s="358"/>
      <c r="M22" s="358"/>
    </row>
    <row r="23" spans="1:15">
      <c r="A23" s="677" t="s">
        <v>149</v>
      </c>
      <c r="B23" s="677" t="s">
        <v>150</v>
      </c>
      <c r="C23" s="682">
        <v>7850000</v>
      </c>
      <c r="D23" s="369"/>
      <c r="E23" s="693"/>
      <c r="F23" s="693"/>
      <c r="G23" s="693"/>
      <c r="H23" s="693"/>
      <c r="I23" s="693"/>
      <c r="J23" s="705"/>
      <c r="L23" s="694"/>
    </row>
    <row r="24" spans="1:15">
      <c r="A24" s="677" t="s">
        <v>151</v>
      </c>
      <c r="B24" s="677" t="s">
        <v>152</v>
      </c>
      <c r="C24" s="682">
        <v>1600000</v>
      </c>
      <c r="E24" s="678"/>
      <c r="F24" s="694"/>
      <c r="G24" s="681"/>
      <c r="H24" s="694"/>
      <c r="I24" s="694"/>
      <c r="J24" s="694"/>
      <c r="K24" s="694"/>
      <c r="L24" s="369"/>
      <c r="M24" s="706"/>
      <c r="N24" s="358"/>
      <c r="O24" s="707"/>
    </row>
    <row r="25" spans="1:15">
      <c r="A25" s="677" t="s">
        <v>153</v>
      </c>
      <c r="B25" s="677" t="s">
        <v>154</v>
      </c>
      <c r="C25" s="682">
        <v>1100000</v>
      </c>
      <c r="E25" s="695"/>
      <c r="F25" s="696"/>
      <c r="G25" s="697"/>
      <c r="H25" s="696"/>
      <c r="I25" s="696"/>
      <c r="J25" s="696"/>
      <c r="K25" s="708"/>
      <c r="L25" s="694"/>
    </row>
    <row r="26" spans="1:15">
      <c r="A26" s="677" t="s">
        <v>155</v>
      </c>
      <c r="B26" s="677" t="s">
        <v>156</v>
      </c>
      <c r="C26" s="682">
        <f>SUM(KASHAR!T250)</f>
        <v>1820000</v>
      </c>
      <c r="E26" s="681"/>
      <c r="F26" s="681">
        <f>C23+C24+C25+C2+C26+C28+C30+C31</f>
        <v>17337978.833333328</v>
      </c>
      <c r="G26" s="681"/>
      <c r="J26" s="709"/>
      <c r="K26" s="694"/>
      <c r="L26" s="694"/>
    </row>
    <row r="27" spans="1:15">
      <c r="A27" s="677" t="s">
        <v>157</v>
      </c>
      <c r="B27" s="677" t="s">
        <v>158</v>
      </c>
      <c r="C27" s="682"/>
      <c r="E27" s="694"/>
      <c r="F27" s="694"/>
      <c r="G27" s="681"/>
      <c r="K27" s="694"/>
    </row>
    <row r="28" spans="1:15">
      <c r="A28" s="677" t="s">
        <v>159</v>
      </c>
      <c r="B28" s="677" t="s">
        <v>160</v>
      </c>
      <c r="C28" s="682">
        <f>SUM('[45]INVEN (2)'!$V$89)</f>
        <v>4967978.8333333302</v>
      </c>
      <c r="E28" s="694"/>
      <c r="F28" s="698"/>
      <c r="G28" s="358"/>
      <c r="H28" s="694"/>
      <c r="I28" s="694"/>
      <c r="J28" s="358"/>
      <c r="K28" s="680"/>
      <c r="L28" s="694"/>
    </row>
    <row r="29" spans="1:15">
      <c r="A29" s="689" t="s">
        <v>161</v>
      </c>
      <c r="B29" s="676" t="s">
        <v>162</v>
      </c>
      <c r="C29" s="682"/>
      <c r="E29" s="694"/>
      <c r="F29" s="694"/>
      <c r="G29" s="369"/>
      <c r="H29" s="369"/>
      <c r="I29" s="369"/>
      <c r="J29" s="710"/>
      <c r="K29" s="680"/>
      <c r="L29" s="710"/>
      <c r="M29" s="710"/>
      <c r="N29" s="710"/>
    </row>
    <row r="30" spans="1:15">
      <c r="A30" s="677" t="s">
        <v>163</v>
      </c>
      <c r="B30" s="677" t="s">
        <v>164</v>
      </c>
      <c r="C30" s="682"/>
      <c r="E30" s="694"/>
      <c r="F30" s="694"/>
      <c r="G30" s="694"/>
      <c r="J30" s="706"/>
      <c r="K30" s="680"/>
      <c r="L30" s="358"/>
      <c r="M30" s="358"/>
      <c r="N30" s="358"/>
      <c r="O30" s="358"/>
    </row>
    <row r="31" spans="1:15">
      <c r="A31" s="677" t="s">
        <v>165</v>
      </c>
      <c r="B31" s="677" t="s">
        <v>166</v>
      </c>
      <c r="C31" s="699"/>
      <c r="E31" s="694"/>
      <c r="F31" s="694"/>
      <c r="G31" s="694"/>
      <c r="H31" s="694"/>
      <c r="I31" s="694"/>
      <c r="J31" s="711"/>
      <c r="K31" s="358"/>
    </row>
    <row r="32" spans="1:15">
      <c r="A32" s="689">
        <v>7</v>
      </c>
      <c r="B32" s="676" t="s">
        <v>167</v>
      </c>
      <c r="C32" s="700"/>
      <c r="E32" s="694"/>
      <c r="F32" s="694"/>
      <c r="G32" s="694"/>
      <c r="H32" s="681"/>
      <c r="I32" s="681"/>
      <c r="J32" s="712"/>
      <c r="K32" s="712"/>
      <c r="L32" s="712"/>
      <c r="M32" s="710"/>
    </row>
    <row r="33" spans="1:15">
      <c r="A33" s="677" t="s">
        <v>168</v>
      </c>
      <c r="B33" s="676" t="s">
        <v>169</v>
      </c>
      <c r="C33" s="682"/>
      <c r="E33" s="694"/>
      <c r="F33" s="694"/>
      <c r="H33" s="694"/>
      <c r="I33" s="694"/>
      <c r="J33" s="680"/>
      <c r="K33" s="694"/>
      <c r="L33" s="694"/>
      <c r="M33" s="694"/>
      <c r="N33" s="694"/>
      <c r="O33" s="694"/>
    </row>
    <row r="34" spans="1:15">
      <c r="A34" s="884" t="s">
        <v>170</v>
      </c>
      <c r="B34" s="884"/>
      <c r="C34" s="687">
        <f>C21-C23-C24-C25-C26-C28-C30-C31</f>
        <v>4903574.1666666698</v>
      </c>
      <c r="E34" s="696"/>
      <c r="F34" s="694"/>
      <c r="G34" s="678"/>
      <c r="H34" s="694"/>
      <c r="I34" s="694"/>
      <c r="J34" s="713"/>
      <c r="K34" s="694"/>
      <c r="L34" s="694"/>
      <c r="M34" s="694"/>
      <c r="O34" s="694"/>
    </row>
    <row r="35" spans="1:15">
      <c r="C35" s="701" t="s">
        <v>171</v>
      </c>
      <c r="D35" s="701"/>
      <c r="F35" s="369"/>
      <c r="G35" s="369"/>
      <c r="H35" s="694"/>
      <c r="I35" s="369"/>
      <c r="J35" s="369"/>
      <c r="N35" s="694"/>
    </row>
    <row r="36" spans="1:15">
      <c r="A36" s="880" t="s">
        <v>107</v>
      </c>
      <c r="B36" s="880"/>
      <c r="C36" s="880"/>
      <c r="F36" s="702"/>
      <c r="G36" s="694"/>
      <c r="H36" s="702"/>
      <c r="L36" s="694"/>
      <c r="M36" s="694"/>
      <c r="N36" s="694"/>
    </row>
    <row r="37" spans="1:15">
      <c r="A37" s="880" t="s">
        <v>108</v>
      </c>
      <c r="B37" s="880"/>
      <c r="C37" s="880"/>
      <c r="F37" s="694"/>
      <c r="G37" s="694"/>
      <c r="H37" s="680"/>
    </row>
    <row r="38" spans="1:15">
      <c r="F38" s="703"/>
      <c r="G38" s="694"/>
      <c r="H38" s="694"/>
    </row>
    <row r="39" spans="1:15">
      <c r="A39" s="880" t="s">
        <v>109</v>
      </c>
      <c r="B39" s="880"/>
      <c r="C39" s="367" t="s">
        <v>110</v>
      </c>
      <c r="F39" s="694"/>
      <c r="H39" s="702"/>
    </row>
    <row r="40" spans="1:15">
      <c r="B40" s="367"/>
      <c r="G40" s="351"/>
      <c r="H40" s="702"/>
    </row>
    <row r="41" spans="1:15">
      <c r="B41" s="367"/>
      <c r="G41" s="351"/>
      <c r="H41" s="694"/>
    </row>
    <row r="42" spans="1:15">
      <c r="B42" s="367"/>
      <c r="G42" s="351"/>
      <c r="H42" s="694"/>
    </row>
    <row r="43" spans="1:15">
      <c r="B43" s="370"/>
    </row>
    <row r="44" spans="1:15">
      <c r="A44" s="881" t="s">
        <v>111</v>
      </c>
      <c r="B44" s="881"/>
      <c r="C44" s="370" t="s">
        <v>172</v>
      </c>
      <c r="D44" s="368"/>
      <c r="E44" s="368"/>
    </row>
    <row r="46" spans="1:15">
      <c r="B46" s="880"/>
      <c r="C46" s="880"/>
      <c r="D46" s="880"/>
    </row>
    <row r="47" spans="1:15">
      <c r="B47" s="881"/>
      <c r="C47" s="881"/>
      <c r="D47" s="881"/>
    </row>
    <row r="51" spans="2:4">
      <c r="B51" s="882"/>
      <c r="C51" s="882"/>
      <c r="D51" s="882"/>
    </row>
  </sheetData>
  <mergeCells count="15">
    <mergeCell ref="A1:C1"/>
    <mergeCell ref="A2:C2"/>
    <mergeCell ref="A3:C3"/>
    <mergeCell ref="A4:B4"/>
    <mergeCell ref="A5:B5"/>
    <mergeCell ref="A6:B6"/>
    <mergeCell ref="A21:B21"/>
    <mergeCell ref="A34:B34"/>
    <mergeCell ref="A36:C36"/>
    <mergeCell ref="A37:C37"/>
    <mergeCell ref="A39:B39"/>
    <mergeCell ref="A44:B44"/>
    <mergeCell ref="B46:D46"/>
    <mergeCell ref="B47:D47"/>
    <mergeCell ref="B51:D51"/>
  </mergeCells>
  <pageMargins left="1.19444444444444" right="0.25" top="0.75" bottom="0.75" header="0.3" footer="0.3"/>
  <pageSetup paperSize="5" orientation="portrait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3"/>
  <sheetViews>
    <sheetView view="pageLayout" topLeftCell="A9" zoomScale="80" zoomScaleNormal="100" zoomScaleSheetLayoutView="110" zoomScalePageLayoutView="80" workbookViewId="0">
      <selection activeCell="L7" sqref="L7:L17"/>
    </sheetView>
  </sheetViews>
  <sheetFormatPr defaultColWidth="9" defaultRowHeight="15"/>
  <cols>
    <col min="1" max="1" width="4" style="39" customWidth="1"/>
    <col min="2" max="2" width="31.140625" customWidth="1"/>
    <col min="3" max="3" width="12.140625" customWidth="1"/>
    <col min="4" max="4" width="9.140625" style="40"/>
    <col min="5" max="6" width="12.140625" style="41" customWidth="1"/>
    <col min="7" max="7" width="9.140625" style="40"/>
    <col min="8" max="10" width="12.140625" style="41" customWidth="1"/>
    <col min="11" max="12" width="13" style="41" customWidth="1"/>
    <col min="13" max="13" width="9.140625" style="41"/>
  </cols>
  <sheetData>
    <row r="1" spans="1:13">
      <c r="A1" s="928" t="s">
        <v>1000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</row>
    <row r="2" spans="1:13">
      <c r="A2" s="928" t="s">
        <v>1014</v>
      </c>
      <c r="B2" s="928"/>
      <c r="C2" s="928"/>
      <c r="D2" s="928"/>
      <c r="E2" s="928"/>
      <c r="F2" s="928"/>
      <c r="G2" s="928"/>
      <c r="H2" s="928"/>
      <c r="I2" s="928"/>
      <c r="J2" s="928"/>
      <c r="K2" s="928"/>
      <c r="L2" s="928"/>
      <c r="M2" s="928"/>
    </row>
    <row r="3" spans="1:13">
      <c r="A3" s="928" t="s">
        <v>1038</v>
      </c>
      <c r="B3" s="928"/>
      <c r="C3" s="928"/>
      <c r="D3" s="928"/>
      <c r="E3" s="928"/>
      <c r="F3" s="928"/>
      <c r="G3" s="928"/>
      <c r="H3" s="928"/>
      <c r="I3" s="928"/>
      <c r="J3" s="928"/>
      <c r="K3" s="928"/>
      <c r="L3" s="928"/>
      <c r="M3" s="928"/>
    </row>
    <row r="5" spans="1:13" s="36" customFormat="1" ht="19.5" customHeight="1">
      <c r="A5" s="1043" t="s">
        <v>460</v>
      </c>
      <c r="B5" s="1046" t="s">
        <v>201</v>
      </c>
      <c r="C5" s="1078" t="s">
        <v>927</v>
      </c>
      <c r="D5" s="1078"/>
      <c r="E5" s="1078"/>
      <c r="F5" s="1078"/>
      <c r="G5" s="1040" t="s">
        <v>928</v>
      </c>
      <c r="H5" s="1041"/>
      <c r="I5" s="1042"/>
      <c r="J5" s="1033" t="s">
        <v>686</v>
      </c>
      <c r="K5" s="1036" t="s">
        <v>929</v>
      </c>
      <c r="L5" s="1037"/>
      <c r="M5" s="1033" t="s">
        <v>930</v>
      </c>
    </row>
    <row r="6" spans="1:13" s="36" customFormat="1" ht="32.1" customHeight="1">
      <c r="A6" s="1045"/>
      <c r="B6" s="1048"/>
      <c r="C6" s="44" t="s">
        <v>953</v>
      </c>
      <c r="D6" s="45" t="s">
        <v>1016</v>
      </c>
      <c r="E6" s="46" t="s">
        <v>918</v>
      </c>
      <c r="F6" s="46" t="s">
        <v>687</v>
      </c>
      <c r="G6" s="46" t="s">
        <v>918</v>
      </c>
      <c r="H6" s="43" t="s">
        <v>1016</v>
      </c>
      <c r="I6" s="43" t="s">
        <v>687</v>
      </c>
      <c r="J6" s="1035"/>
      <c r="K6" s="69" t="s">
        <v>1003</v>
      </c>
      <c r="L6" s="69" t="s">
        <v>1004</v>
      </c>
      <c r="M6" s="1035"/>
    </row>
    <row r="7" spans="1:13" s="37" customFormat="1" ht="23.25" customHeight="1">
      <c r="A7" s="47">
        <v>1</v>
      </c>
      <c r="B7" s="16" t="s">
        <v>1039</v>
      </c>
      <c r="C7" s="16" t="s">
        <v>1017</v>
      </c>
      <c r="D7" s="48">
        <v>5</v>
      </c>
      <c r="E7" s="48">
        <v>55000</v>
      </c>
      <c r="F7" s="49">
        <f t="shared" ref="F7:F17" si="0">SUM(D7*E7)</f>
        <v>275000</v>
      </c>
      <c r="G7" s="50">
        <v>82500</v>
      </c>
      <c r="H7" s="48">
        <v>5</v>
      </c>
      <c r="I7" s="49">
        <f t="shared" ref="I7:I17" si="1">SUM(G7*H7)</f>
        <v>412500</v>
      </c>
      <c r="J7" s="1072">
        <f>SUM(I18-F18)</f>
        <v>1167000</v>
      </c>
      <c r="K7" s="1072">
        <f>SUM(J7*20%)</f>
        <v>233400</v>
      </c>
      <c r="L7" s="1072">
        <f>SUM(J7*80%)</f>
        <v>933600</v>
      </c>
      <c r="M7" s="49"/>
    </row>
    <row r="8" spans="1:13" ht="23.25" customHeight="1">
      <c r="A8" s="47">
        <v>2</v>
      </c>
      <c r="B8" s="51" t="s">
        <v>1011</v>
      </c>
      <c r="C8" s="51" t="s">
        <v>1017</v>
      </c>
      <c r="D8" s="52">
        <v>20</v>
      </c>
      <c r="E8" s="52">
        <v>180000</v>
      </c>
      <c r="F8" s="49">
        <f t="shared" si="0"/>
        <v>3600000</v>
      </c>
      <c r="G8" s="50">
        <v>210000</v>
      </c>
      <c r="H8" s="52">
        <v>20</v>
      </c>
      <c r="I8" s="49">
        <f t="shared" si="1"/>
        <v>4200000</v>
      </c>
      <c r="J8" s="1072"/>
      <c r="K8" s="1072"/>
      <c r="L8" s="1072"/>
      <c r="M8" s="52"/>
    </row>
    <row r="9" spans="1:13" ht="23.25" customHeight="1">
      <c r="A9" s="47">
        <v>3</v>
      </c>
      <c r="B9" s="51" t="s">
        <v>1012</v>
      </c>
      <c r="C9" s="51" t="s">
        <v>1017</v>
      </c>
      <c r="D9" s="52">
        <v>9</v>
      </c>
      <c r="E9" s="52">
        <v>157500</v>
      </c>
      <c r="F9" s="49">
        <f t="shared" si="0"/>
        <v>1417500</v>
      </c>
      <c r="G9" s="50">
        <v>185000</v>
      </c>
      <c r="H9" s="52">
        <v>9</v>
      </c>
      <c r="I9" s="49">
        <f t="shared" si="1"/>
        <v>1665000</v>
      </c>
      <c r="J9" s="1072"/>
      <c r="K9" s="1072"/>
      <c r="L9" s="1072"/>
      <c r="M9" s="52"/>
    </row>
    <row r="10" spans="1:13" ht="23.25" customHeight="1">
      <c r="A10" s="47">
        <v>4</v>
      </c>
      <c r="B10" s="51" t="s">
        <v>1040</v>
      </c>
      <c r="C10" s="51" t="s">
        <v>1017</v>
      </c>
      <c r="D10" s="52">
        <v>1</v>
      </c>
      <c r="E10" s="52">
        <v>65000</v>
      </c>
      <c r="F10" s="49">
        <f t="shared" si="0"/>
        <v>65000</v>
      </c>
      <c r="G10" s="50">
        <v>95000</v>
      </c>
      <c r="H10" s="52">
        <v>1</v>
      </c>
      <c r="I10" s="49">
        <f t="shared" si="1"/>
        <v>95000</v>
      </c>
      <c r="J10" s="1072"/>
      <c r="K10" s="1072"/>
      <c r="L10" s="1072"/>
      <c r="M10" s="52"/>
    </row>
    <row r="11" spans="1:13" ht="23.25" customHeight="1">
      <c r="A11" s="47">
        <v>5</v>
      </c>
      <c r="B11" s="51" t="s">
        <v>1041</v>
      </c>
      <c r="C11" s="51" t="s">
        <v>1018</v>
      </c>
      <c r="D11" s="52">
        <v>2</v>
      </c>
      <c r="E11" s="52">
        <v>58000</v>
      </c>
      <c r="F11" s="49">
        <f t="shared" si="0"/>
        <v>116000</v>
      </c>
      <c r="G11" s="50">
        <v>75000</v>
      </c>
      <c r="H11" s="52">
        <v>2</v>
      </c>
      <c r="I11" s="49">
        <f t="shared" si="1"/>
        <v>150000</v>
      </c>
      <c r="J11" s="1072"/>
      <c r="K11" s="1072"/>
      <c r="L11" s="1072"/>
      <c r="M11" s="52"/>
    </row>
    <row r="12" spans="1:13" ht="23.25" customHeight="1">
      <c r="A12" s="47">
        <v>6</v>
      </c>
      <c r="B12" s="51" t="s">
        <v>1042</v>
      </c>
      <c r="C12" s="51" t="s">
        <v>1017</v>
      </c>
      <c r="D12" s="50"/>
      <c r="E12" s="52">
        <v>65500</v>
      </c>
      <c r="F12" s="49">
        <f t="shared" si="0"/>
        <v>0</v>
      </c>
      <c r="G12" s="50"/>
      <c r="H12" s="52"/>
      <c r="I12" s="49">
        <f t="shared" si="1"/>
        <v>0</v>
      </c>
      <c r="J12" s="1072"/>
      <c r="K12" s="1072"/>
      <c r="L12" s="1072"/>
      <c r="M12" s="52"/>
    </row>
    <row r="13" spans="1:13" ht="23.25" customHeight="1">
      <c r="A13" s="47">
        <v>7</v>
      </c>
      <c r="B13" s="51" t="s">
        <v>1043</v>
      </c>
      <c r="C13" s="51" t="s">
        <v>1017</v>
      </c>
      <c r="D13" s="52">
        <v>1</v>
      </c>
      <c r="E13" s="52">
        <v>64000</v>
      </c>
      <c r="F13" s="49">
        <f t="shared" si="0"/>
        <v>64000</v>
      </c>
      <c r="G13" s="50">
        <v>97000</v>
      </c>
      <c r="H13" s="52">
        <v>1</v>
      </c>
      <c r="I13" s="49">
        <f t="shared" si="1"/>
        <v>97000</v>
      </c>
      <c r="J13" s="1072"/>
      <c r="K13" s="1072"/>
      <c r="L13" s="1072"/>
      <c r="M13" s="52"/>
    </row>
    <row r="14" spans="1:13" ht="23.25" customHeight="1">
      <c r="A14" s="47">
        <v>8</v>
      </c>
      <c r="B14" s="53" t="s">
        <v>1044</v>
      </c>
      <c r="C14" s="53" t="s">
        <v>1018</v>
      </c>
      <c r="D14" s="52">
        <v>1</v>
      </c>
      <c r="E14" s="52">
        <v>190000</v>
      </c>
      <c r="F14" s="49">
        <f t="shared" si="0"/>
        <v>190000</v>
      </c>
      <c r="G14" s="50">
        <v>230000</v>
      </c>
      <c r="H14" s="52">
        <v>1</v>
      </c>
      <c r="I14" s="49">
        <f t="shared" si="1"/>
        <v>230000</v>
      </c>
      <c r="J14" s="1072"/>
      <c r="K14" s="1072"/>
      <c r="L14" s="1072"/>
      <c r="M14" s="52"/>
    </row>
    <row r="15" spans="1:13" s="38" customFormat="1" ht="23.25" customHeight="1">
      <c r="A15" s="47">
        <v>9</v>
      </c>
      <c r="B15" s="54" t="s">
        <v>1045</v>
      </c>
      <c r="C15" s="54" t="s">
        <v>1046</v>
      </c>
      <c r="D15" s="56">
        <v>1</v>
      </c>
      <c r="E15" s="56">
        <v>265000</v>
      </c>
      <c r="F15" s="49">
        <f t="shared" si="0"/>
        <v>265000</v>
      </c>
      <c r="G15" s="55">
        <v>310000</v>
      </c>
      <c r="H15" s="56">
        <v>1</v>
      </c>
      <c r="I15" s="49">
        <f t="shared" si="1"/>
        <v>310000</v>
      </c>
      <c r="J15" s="1072"/>
      <c r="K15" s="1072"/>
      <c r="L15" s="1072"/>
      <c r="M15" s="58"/>
    </row>
    <row r="16" spans="1:13" s="38" customFormat="1" ht="23.25" customHeight="1">
      <c r="A16" s="47">
        <v>10</v>
      </c>
      <c r="B16" s="54" t="s">
        <v>1047</v>
      </c>
      <c r="C16" s="54" t="s">
        <v>1018</v>
      </c>
      <c r="D16" s="55"/>
      <c r="E16" s="56">
        <v>98000</v>
      </c>
      <c r="F16" s="49">
        <f t="shared" si="0"/>
        <v>0</v>
      </c>
      <c r="G16" s="43"/>
      <c r="H16" s="58"/>
      <c r="I16" s="49">
        <f t="shared" si="1"/>
        <v>0</v>
      </c>
      <c r="J16" s="1072"/>
      <c r="K16" s="1072"/>
      <c r="L16" s="1072"/>
      <c r="M16" s="58"/>
    </row>
    <row r="17" spans="1:13" s="38" customFormat="1" ht="23.25" customHeight="1">
      <c r="A17" s="47">
        <v>11</v>
      </c>
      <c r="B17" s="54" t="s">
        <v>1048</v>
      </c>
      <c r="C17" s="54" t="s">
        <v>1017</v>
      </c>
      <c r="D17" s="55"/>
      <c r="E17" s="56">
        <v>18000</v>
      </c>
      <c r="F17" s="49">
        <f t="shared" si="0"/>
        <v>0</v>
      </c>
      <c r="G17" s="43"/>
      <c r="H17" s="58"/>
      <c r="I17" s="49">
        <f t="shared" si="1"/>
        <v>0</v>
      </c>
      <c r="J17" s="1072"/>
      <c r="K17" s="1072"/>
      <c r="L17" s="1072"/>
      <c r="M17" s="58"/>
    </row>
    <row r="18" spans="1:13" s="38" customFormat="1" ht="23.25" customHeight="1">
      <c r="A18" s="1076" t="s">
        <v>105</v>
      </c>
      <c r="B18" s="1077"/>
      <c r="C18" s="57"/>
      <c r="D18" s="43">
        <f>SUM(D7:D17)</f>
        <v>40</v>
      </c>
      <c r="E18" s="58"/>
      <c r="F18" s="58">
        <f>SUM(F7:F17)</f>
        <v>5992500</v>
      </c>
      <c r="G18" s="43"/>
      <c r="H18" s="58">
        <f>SUM(H7:H17)</f>
        <v>40</v>
      </c>
      <c r="I18" s="58">
        <f>SUM(I7:I17)</f>
        <v>7159500</v>
      </c>
      <c r="J18" s="58"/>
      <c r="K18" s="58">
        <f>J18*20%</f>
        <v>0</v>
      </c>
      <c r="L18" s="58"/>
      <c r="M18" s="58"/>
    </row>
    <row r="20" spans="1:13">
      <c r="B20" t="s">
        <v>1049</v>
      </c>
      <c r="C20" s="70">
        <f>SUM(F18+'PESTISIDA (2)'!F35)</f>
        <v>41562500</v>
      </c>
      <c r="F20" s="41">
        <f>F18+'TAHAP 2'!F34</f>
        <v>21416800</v>
      </c>
    </row>
    <row r="21" spans="1:13">
      <c r="C21" s="72">
        <f>340000000+C20</f>
        <v>381562500</v>
      </c>
    </row>
    <row r="22" spans="1:13">
      <c r="B22" t="s">
        <v>1050</v>
      </c>
      <c r="C22" s="73">
        <f>SUM('TAHAP 2'!L7+L7)</f>
        <v>4373360</v>
      </c>
    </row>
    <row r="23" spans="1:13">
      <c r="C23" s="72">
        <f>SUM('TAHAP 2'!K7+K7)</f>
        <v>1093340</v>
      </c>
    </row>
  </sheetData>
  <mergeCells count="14">
    <mergeCell ref="A1:M1"/>
    <mergeCell ref="A2:M2"/>
    <mergeCell ref="A3:M3"/>
    <mergeCell ref="C5:F5"/>
    <mergeCell ref="G5:I5"/>
    <mergeCell ref="K5:L5"/>
    <mergeCell ref="K7:K17"/>
    <mergeCell ref="L7:L17"/>
    <mergeCell ref="M5:M6"/>
    <mergeCell ref="A18:B18"/>
    <mergeCell ref="A5:A6"/>
    <mergeCell ref="B5:B6"/>
    <mergeCell ref="J5:J6"/>
    <mergeCell ref="J7:J17"/>
  </mergeCells>
  <pageMargins left="0.70866141732283505" right="0.70866141732283505" top="0.74803149606299202" bottom="0.74803149606299202" header="0.31496062992126" footer="0.31496062992126"/>
  <pageSetup paperSize="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24"/>
  <sheetViews>
    <sheetView view="pageLayout" topLeftCell="A11" zoomScale="80" zoomScaleNormal="100" zoomScaleSheetLayoutView="110" zoomScalePageLayoutView="80" workbookViewId="0">
      <selection activeCell="H18" sqref="H18"/>
    </sheetView>
  </sheetViews>
  <sheetFormatPr defaultColWidth="9" defaultRowHeight="15"/>
  <cols>
    <col min="1" max="1" width="4" style="39" customWidth="1"/>
    <col min="2" max="2" width="31.140625" customWidth="1"/>
    <col min="3" max="3" width="12.140625" customWidth="1"/>
    <col min="4" max="4" width="9.140625" style="40"/>
    <col min="5" max="6" width="12.140625" style="41" customWidth="1"/>
    <col min="7" max="7" width="9.140625" style="40"/>
    <col min="8" max="10" width="12.140625" style="41" customWidth="1"/>
    <col min="11" max="12" width="13" style="41" customWidth="1"/>
    <col min="13" max="13" width="9.140625" style="41"/>
  </cols>
  <sheetData>
    <row r="1" spans="1:13">
      <c r="A1" s="928" t="s">
        <v>1000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</row>
    <row r="2" spans="1:13">
      <c r="A2" s="928" t="s">
        <v>1014</v>
      </c>
      <c r="B2" s="928"/>
      <c r="C2" s="928"/>
      <c r="D2" s="928"/>
      <c r="E2" s="928"/>
      <c r="F2" s="928"/>
      <c r="G2" s="928"/>
      <c r="H2" s="928"/>
      <c r="I2" s="928"/>
      <c r="J2" s="928"/>
      <c r="K2" s="928"/>
      <c r="L2" s="928"/>
      <c r="M2" s="928"/>
    </row>
    <row r="3" spans="1:13">
      <c r="A3" s="928" t="s">
        <v>1051</v>
      </c>
      <c r="B3" s="928"/>
      <c r="C3" s="928"/>
      <c r="D3" s="928"/>
      <c r="E3" s="928"/>
      <c r="F3" s="928"/>
      <c r="G3" s="928"/>
      <c r="H3" s="928"/>
      <c r="I3" s="928"/>
      <c r="J3" s="928"/>
      <c r="K3" s="928"/>
      <c r="L3" s="928"/>
      <c r="M3" s="928"/>
    </row>
    <row r="5" spans="1:13" s="36" customFormat="1" ht="19.5" customHeight="1">
      <c r="A5" s="1043" t="s">
        <v>460</v>
      </c>
      <c r="B5" s="1046" t="s">
        <v>201</v>
      </c>
      <c r="C5" s="1078" t="s">
        <v>927</v>
      </c>
      <c r="D5" s="1078"/>
      <c r="E5" s="1078"/>
      <c r="F5" s="1078"/>
      <c r="G5" s="1040" t="s">
        <v>928</v>
      </c>
      <c r="H5" s="1041"/>
      <c r="I5" s="1042"/>
      <c r="J5" s="1033" t="s">
        <v>686</v>
      </c>
      <c r="K5" s="1036" t="s">
        <v>929</v>
      </c>
      <c r="L5" s="1037"/>
      <c r="M5" s="1033" t="s">
        <v>930</v>
      </c>
    </row>
    <row r="6" spans="1:13" s="36" customFormat="1" ht="32.1" customHeight="1">
      <c r="A6" s="1045"/>
      <c r="B6" s="1048"/>
      <c r="C6" s="44" t="s">
        <v>953</v>
      </c>
      <c r="D6" s="45" t="s">
        <v>1016</v>
      </c>
      <c r="E6" s="46" t="s">
        <v>918</v>
      </c>
      <c r="F6" s="46" t="s">
        <v>687</v>
      </c>
      <c r="G6" s="46" t="s">
        <v>918</v>
      </c>
      <c r="H6" s="43" t="s">
        <v>1016</v>
      </c>
      <c r="I6" s="43" t="s">
        <v>687</v>
      </c>
      <c r="J6" s="1035"/>
      <c r="K6" s="69" t="s">
        <v>1003</v>
      </c>
      <c r="L6" s="69" t="s">
        <v>1004</v>
      </c>
      <c r="M6" s="1035"/>
    </row>
    <row r="7" spans="1:13" s="37" customFormat="1" ht="23.25" customHeight="1">
      <c r="A7" s="47">
        <v>1</v>
      </c>
      <c r="B7" s="16" t="s">
        <v>1041</v>
      </c>
      <c r="C7" s="16" t="s">
        <v>1052</v>
      </c>
      <c r="D7" s="48">
        <v>3</v>
      </c>
      <c r="E7" s="48">
        <v>58000</v>
      </c>
      <c r="F7" s="49">
        <f t="shared" ref="F7:F18" si="0">SUM(D7*E7)</f>
        <v>174000</v>
      </c>
      <c r="G7" s="50">
        <v>75000</v>
      </c>
      <c r="H7" s="48">
        <v>3</v>
      </c>
      <c r="I7" s="49">
        <f t="shared" ref="I7:I18" si="1">SUM(G7*H7)</f>
        <v>225000</v>
      </c>
      <c r="J7" s="1072">
        <f>SUM(I19-F19)</f>
        <v>723500</v>
      </c>
      <c r="K7" s="1072">
        <f>SUM(J7*20%)</f>
        <v>144700</v>
      </c>
      <c r="L7" s="1072">
        <f>SUM(J7*80%)</f>
        <v>578800</v>
      </c>
      <c r="M7" s="49"/>
    </row>
    <row r="8" spans="1:13" ht="23.25" customHeight="1">
      <c r="A8" s="47">
        <v>2</v>
      </c>
      <c r="B8" s="51" t="s">
        <v>1053</v>
      </c>
      <c r="C8" s="51" t="s">
        <v>1017</v>
      </c>
      <c r="D8" s="52">
        <v>1</v>
      </c>
      <c r="E8" s="52">
        <v>370000</v>
      </c>
      <c r="F8" s="49">
        <f t="shared" si="0"/>
        <v>370000</v>
      </c>
      <c r="G8" s="50">
        <v>420000</v>
      </c>
      <c r="H8" s="52">
        <v>1</v>
      </c>
      <c r="I8" s="49">
        <f t="shared" si="1"/>
        <v>420000</v>
      </c>
      <c r="J8" s="1072"/>
      <c r="K8" s="1072"/>
      <c r="L8" s="1072"/>
      <c r="M8" s="52"/>
    </row>
    <row r="9" spans="1:13" ht="23.25" customHeight="1">
      <c r="A9" s="47">
        <v>3</v>
      </c>
      <c r="B9" s="51" t="s">
        <v>1012</v>
      </c>
      <c r="C9" s="51" t="s">
        <v>1017</v>
      </c>
      <c r="D9" s="52">
        <v>2</v>
      </c>
      <c r="E9" s="52">
        <v>157500</v>
      </c>
      <c r="F9" s="49">
        <f t="shared" si="0"/>
        <v>315000</v>
      </c>
      <c r="G9" s="50">
        <v>185000</v>
      </c>
      <c r="H9" s="52">
        <v>2</v>
      </c>
      <c r="I9" s="49">
        <f t="shared" si="1"/>
        <v>370000</v>
      </c>
      <c r="J9" s="1072"/>
      <c r="K9" s="1072"/>
      <c r="L9" s="1072"/>
      <c r="M9" s="52"/>
    </row>
    <row r="10" spans="1:13" ht="23.25" customHeight="1">
      <c r="A10" s="47">
        <v>4</v>
      </c>
      <c r="B10" s="51" t="s">
        <v>1054</v>
      </c>
      <c r="C10" s="51" t="s">
        <v>1017</v>
      </c>
      <c r="D10" s="52">
        <v>5</v>
      </c>
      <c r="E10" s="52">
        <v>180000</v>
      </c>
      <c r="F10" s="49">
        <f t="shared" si="0"/>
        <v>900000</v>
      </c>
      <c r="G10" s="50">
        <v>210000</v>
      </c>
      <c r="H10" s="52">
        <v>5</v>
      </c>
      <c r="I10" s="49">
        <f t="shared" si="1"/>
        <v>1050000</v>
      </c>
      <c r="J10" s="1072"/>
      <c r="K10" s="1072"/>
      <c r="L10" s="1072"/>
      <c r="M10" s="52"/>
    </row>
    <row r="11" spans="1:13" ht="23.25" customHeight="1">
      <c r="A11" s="47">
        <v>5</v>
      </c>
      <c r="B11" s="51" t="s">
        <v>1055</v>
      </c>
      <c r="C11" s="51" t="s">
        <v>1017</v>
      </c>
      <c r="D11" s="52">
        <v>2</v>
      </c>
      <c r="E11" s="52">
        <v>55000</v>
      </c>
      <c r="F11" s="49">
        <f t="shared" si="0"/>
        <v>110000</v>
      </c>
      <c r="G11" s="50">
        <v>64000</v>
      </c>
      <c r="H11" s="52">
        <v>2</v>
      </c>
      <c r="I11" s="49">
        <f t="shared" si="1"/>
        <v>128000</v>
      </c>
      <c r="J11" s="1072"/>
      <c r="K11" s="1072"/>
      <c r="L11" s="1072"/>
      <c r="M11" s="52"/>
    </row>
    <row r="12" spans="1:13" ht="23.25" customHeight="1">
      <c r="A12" s="47">
        <v>6</v>
      </c>
      <c r="B12" s="51" t="s">
        <v>1056</v>
      </c>
      <c r="C12" s="51" t="s">
        <v>1017</v>
      </c>
      <c r="D12" s="50">
        <v>3</v>
      </c>
      <c r="E12" s="52">
        <v>52000</v>
      </c>
      <c r="F12" s="49">
        <f t="shared" si="0"/>
        <v>156000</v>
      </c>
      <c r="G12" s="50">
        <v>80000</v>
      </c>
      <c r="H12" s="52">
        <v>3</v>
      </c>
      <c r="I12" s="49">
        <f t="shared" si="1"/>
        <v>240000</v>
      </c>
      <c r="J12" s="1072"/>
      <c r="K12" s="1072"/>
      <c r="L12" s="1072"/>
      <c r="M12" s="52"/>
    </row>
    <row r="13" spans="1:13" ht="23.25" customHeight="1">
      <c r="A13" s="47">
        <v>7</v>
      </c>
      <c r="B13" s="51" t="s">
        <v>1057</v>
      </c>
      <c r="C13" s="51" t="s">
        <v>1017</v>
      </c>
      <c r="D13" s="52">
        <v>1</v>
      </c>
      <c r="E13" s="52">
        <v>143000</v>
      </c>
      <c r="F13" s="49">
        <f t="shared" si="0"/>
        <v>143000</v>
      </c>
      <c r="G13" s="50">
        <v>165000</v>
      </c>
      <c r="H13" s="52">
        <v>1</v>
      </c>
      <c r="I13" s="49">
        <f t="shared" si="1"/>
        <v>165000</v>
      </c>
      <c r="J13" s="1072"/>
      <c r="K13" s="1072"/>
      <c r="L13" s="1072"/>
      <c r="M13" s="52"/>
    </row>
    <row r="14" spans="1:13" ht="23.25" customHeight="1">
      <c r="A14" s="47">
        <v>8</v>
      </c>
      <c r="B14" s="53" t="s">
        <v>1058</v>
      </c>
      <c r="C14" s="53" t="s">
        <v>1017</v>
      </c>
      <c r="D14" s="52">
        <v>2</v>
      </c>
      <c r="E14" s="52">
        <v>65000</v>
      </c>
      <c r="F14" s="49">
        <f t="shared" si="0"/>
        <v>130000</v>
      </c>
      <c r="G14" s="50">
        <v>95000</v>
      </c>
      <c r="H14" s="52">
        <v>2</v>
      </c>
      <c r="I14" s="49">
        <f t="shared" si="1"/>
        <v>190000</v>
      </c>
      <c r="J14" s="1072"/>
      <c r="K14" s="1072"/>
      <c r="L14" s="1072"/>
      <c r="M14" s="52"/>
    </row>
    <row r="15" spans="1:13" s="38" customFormat="1" ht="23.25" customHeight="1">
      <c r="A15" s="47">
        <v>9</v>
      </c>
      <c r="B15" s="54" t="s">
        <v>1045</v>
      </c>
      <c r="C15" s="54" t="s">
        <v>1046</v>
      </c>
      <c r="D15" s="56">
        <v>1</v>
      </c>
      <c r="E15" s="56">
        <v>265000</v>
      </c>
      <c r="F15" s="49">
        <f t="shared" si="0"/>
        <v>265000</v>
      </c>
      <c r="G15" s="55">
        <v>310000</v>
      </c>
      <c r="H15" s="56">
        <v>1</v>
      </c>
      <c r="I15" s="49">
        <f t="shared" si="1"/>
        <v>310000</v>
      </c>
      <c r="J15" s="1072"/>
      <c r="K15" s="1072"/>
      <c r="L15" s="1072"/>
      <c r="M15" s="58"/>
    </row>
    <row r="16" spans="1:13" s="38" customFormat="1" ht="23.25" customHeight="1">
      <c r="A16" s="47">
        <v>10</v>
      </c>
      <c r="B16" s="54" t="s">
        <v>1059</v>
      </c>
      <c r="C16" s="54" t="s">
        <v>1060</v>
      </c>
      <c r="D16" s="55">
        <v>2</v>
      </c>
      <c r="E16" s="56">
        <v>55000</v>
      </c>
      <c r="F16" s="49">
        <f t="shared" si="0"/>
        <v>110000</v>
      </c>
      <c r="G16" s="55">
        <v>82500</v>
      </c>
      <c r="H16" s="56">
        <v>2</v>
      </c>
      <c r="I16" s="49">
        <f t="shared" si="1"/>
        <v>165000</v>
      </c>
      <c r="J16" s="1072"/>
      <c r="K16" s="1072"/>
      <c r="L16" s="1072"/>
      <c r="M16" s="58"/>
    </row>
    <row r="17" spans="1:13" s="38" customFormat="1" ht="23.25" customHeight="1">
      <c r="A17" s="47">
        <v>11</v>
      </c>
      <c r="B17" s="54" t="s">
        <v>1061</v>
      </c>
      <c r="C17" s="54" t="s">
        <v>1017</v>
      </c>
      <c r="D17" s="55">
        <v>3</v>
      </c>
      <c r="E17" s="56">
        <v>134500</v>
      </c>
      <c r="F17" s="49">
        <f t="shared" si="0"/>
        <v>403500</v>
      </c>
      <c r="G17" s="55">
        <v>156000</v>
      </c>
      <c r="H17" s="56">
        <v>3</v>
      </c>
      <c r="I17" s="49">
        <f t="shared" si="1"/>
        <v>468000</v>
      </c>
      <c r="J17" s="1072"/>
      <c r="K17" s="1072"/>
      <c r="L17" s="1072"/>
      <c r="M17" s="58"/>
    </row>
    <row r="18" spans="1:13" s="38" customFormat="1" ht="23.25" customHeight="1">
      <c r="A18" s="47">
        <v>12</v>
      </c>
      <c r="B18" s="54" t="s">
        <v>1062</v>
      </c>
      <c r="C18" s="54" t="s">
        <v>1017</v>
      </c>
      <c r="D18" s="55">
        <v>2</v>
      </c>
      <c r="E18" s="56">
        <v>30000</v>
      </c>
      <c r="F18" s="49">
        <f t="shared" si="0"/>
        <v>60000</v>
      </c>
      <c r="G18" s="55">
        <v>34500</v>
      </c>
      <c r="H18" s="56">
        <v>2</v>
      </c>
      <c r="I18" s="49">
        <f t="shared" si="1"/>
        <v>69000</v>
      </c>
      <c r="J18" s="58"/>
      <c r="K18" s="58"/>
      <c r="L18" s="58"/>
      <c r="M18" s="58"/>
    </row>
    <row r="19" spans="1:13" s="38" customFormat="1" ht="23.25" customHeight="1">
      <c r="A19" s="1076" t="s">
        <v>105</v>
      </c>
      <c r="B19" s="1077"/>
      <c r="C19" s="57"/>
      <c r="D19" s="43">
        <f>SUM(D7:D17)</f>
        <v>25</v>
      </c>
      <c r="E19" s="58"/>
      <c r="F19" s="58">
        <f>SUM(F7:F17)</f>
        <v>3076500</v>
      </c>
      <c r="G19" s="43"/>
      <c r="H19" s="58">
        <f>SUM(H7:H17)</f>
        <v>25</v>
      </c>
      <c r="I19" s="58">
        <f>SUM(I7:I18)</f>
        <v>3800000</v>
      </c>
      <c r="J19" s="58"/>
      <c r="K19" s="58">
        <f>J19*20%</f>
        <v>0</v>
      </c>
      <c r="L19" s="58"/>
      <c r="M19" s="58"/>
    </row>
    <row r="21" spans="1:13">
      <c r="C21" s="70"/>
    </row>
    <row r="22" spans="1:13">
      <c r="C22" s="71">
        <v>28411700</v>
      </c>
    </row>
    <row r="23" spans="1:13">
      <c r="B23" t="s">
        <v>1063</v>
      </c>
      <c r="C23" s="72">
        <f>F19</f>
        <v>3076500</v>
      </c>
    </row>
    <row r="24" spans="1:13">
      <c r="C24" s="72">
        <f>C22-C23</f>
        <v>25335200</v>
      </c>
    </row>
  </sheetData>
  <mergeCells count="14">
    <mergeCell ref="A1:M1"/>
    <mergeCell ref="A2:M2"/>
    <mergeCell ref="A3:M3"/>
    <mergeCell ref="C5:F5"/>
    <mergeCell ref="G5:I5"/>
    <mergeCell ref="K5:L5"/>
    <mergeCell ref="K7:K17"/>
    <mergeCell ref="L7:L17"/>
    <mergeCell ref="M5:M6"/>
    <mergeCell ref="A19:B19"/>
    <mergeCell ref="A5:A6"/>
    <mergeCell ref="B5:B6"/>
    <mergeCell ref="J5:J6"/>
    <mergeCell ref="J7:J17"/>
  </mergeCells>
  <pageMargins left="0.70866141732283505" right="0.70866141732283505" top="0.74803149606299202" bottom="0.74803149606299202" header="0.31496062992126" footer="0.31496062992126"/>
  <pageSetup paperSize="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29"/>
  <sheetViews>
    <sheetView view="pageLayout" topLeftCell="C1" zoomScale="80" zoomScaleNormal="100" zoomScaleSheetLayoutView="110" zoomScalePageLayoutView="80" workbookViewId="0">
      <selection activeCell="M9" sqref="M9"/>
    </sheetView>
  </sheetViews>
  <sheetFormatPr defaultColWidth="9" defaultRowHeight="15"/>
  <cols>
    <col min="1" max="1" width="4" style="39" customWidth="1"/>
    <col min="2" max="2" width="31.140625" customWidth="1"/>
    <col min="3" max="3" width="12.140625" customWidth="1"/>
    <col min="4" max="4" width="9.140625" style="40"/>
    <col min="5" max="6" width="12.140625" style="41" customWidth="1"/>
    <col min="7" max="7" width="9.140625" style="40"/>
    <col min="8" max="10" width="12.140625" style="41" customWidth="1"/>
    <col min="11" max="12" width="13" style="41" customWidth="1"/>
  </cols>
  <sheetData>
    <row r="1" spans="1:12">
      <c r="A1" s="928" t="s">
        <v>1000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</row>
    <row r="2" spans="1:12">
      <c r="A2" s="928" t="s">
        <v>1014</v>
      </c>
      <c r="B2" s="928"/>
      <c r="C2" s="928"/>
      <c r="D2" s="928"/>
      <c r="E2" s="928"/>
      <c r="F2" s="928"/>
      <c r="G2" s="928"/>
      <c r="H2" s="928"/>
      <c r="I2" s="928"/>
      <c r="J2" s="928"/>
      <c r="K2" s="928"/>
      <c r="L2" s="928"/>
    </row>
    <row r="3" spans="1:12">
      <c r="A3" s="928" t="s">
        <v>1064</v>
      </c>
      <c r="B3" s="928"/>
      <c r="C3" s="928"/>
      <c r="D3" s="928"/>
      <c r="E3" s="928"/>
      <c r="F3" s="928"/>
      <c r="G3" s="928"/>
      <c r="H3" s="928"/>
      <c r="I3" s="928"/>
      <c r="J3" s="928"/>
      <c r="K3" s="928"/>
      <c r="L3" s="928"/>
    </row>
    <row r="5" spans="1:12" s="36" customFormat="1" ht="19.5" customHeight="1">
      <c r="A5" s="1043" t="s">
        <v>460</v>
      </c>
      <c r="B5" s="1046" t="s">
        <v>201</v>
      </c>
      <c r="C5" s="1078" t="s">
        <v>927</v>
      </c>
      <c r="D5" s="1078"/>
      <c r="E5" s="1078"/>
      <c r="F5" s="1078"/>
      <c r="G5" s="1040" t="s">
        <v>928</v>
      </c>
      <c r="H5" s="1041"/>
      <c r="I5" s="1042"/>
      <c r="J5" s="1033" t="s">
        <v>686</v>
      </c>
      <c r="K5" s="1078" t="s">
        <v>929</v>
      </c>
      <c r="L5" s="1078"/>
    </row>
    <row r="6" spans="1:12" s="36" customFormat="1" ht="27.95" customHeight="1">
      <c r="A6" s="1045"/>
      <c r="B6" s="1048"/>
      <c r="C6" s="44" t="s">
        <v>953</v>
      </c>
      <c r="D6" s="45" t="s">
        <v>1016</v>
      </c>
      <c r="E6" s="46" t="s">
        <v>918</v>
      </c>
      <c r="F6" s="46" t="s">
        <v>687</v>
      </c>
      <c r="G6" s="46" t="s">
        <v>918</v>
      </c>
      <c r="H6" s="43" t="s">
        <v>1016</v>
      </c>
      <c r="I6" s="43" t="s">
        <v>687</v>
      </c>
      <c r="J6" s="1035"/>
      <c r="K6" s="69" t="s">
        <v>1065</v>
      </c>
      <c r="L6" s="69" t="s">
        <v>1066</v>
      </c>
    </row>
    <row r="7" spans="1:12" s="37" customFormat="1" ht="15.95" customHeight="1">
      <c r="A7" s="47">
        <v>1</v>
      </c>
      <c r="B7" s="16" t="s">
        <v>1041</v>
      </c>
      <c r="C7" s="16" t="s">
        <v>1052</v>
      </c>
      <c r="D7" s="48">
        <v>4</v>
      </c>
      <c r="E7" s="48">
        <v>58000</v>
      </c>
      <c r="F7" s="49">
        <f t="shared" ref="F7:F20" si="0">SUM(D7*E7)</f>
        <v>232000</v>
      </c>
      <c r="G7" s="50">
        <v>75000</v>
      </c>
      <c r="H7" s="48">
        <f>SUM(D7)</f>
        <v>4</v>
      </c>
      <c r="I7" s="49">
        <f t="shared" ref="I7:I20" si="1">SUM(G7*H7)</f>
        <v>300000</v>
      </c>
      <c r="J7" s="1072">
        <f>SUM(I21-F21)</f>
        <v>1004600</v>
      </c>
      <c r="K7" s="1072">
        <f>SUM(J7*40%)</f>
        <v>401840</v>
      </c>
      <c r="L7" s="1072">
        <f>SUM(J7*60%)</f>
        <v>602760</v>
      </c>
    </row>
    <row r="8" spans="1:12" ht="15.95" customHeight="1">
      <c r="A8" s="47">
        <v>2</v>
      </c>
      <c r="B8" s="51" t="s">
        <v>1053</v>
      </c>
      <c r="C8" s="51" t="s">
        <v>1017</v>
      </c>
      <c r="D8" s="52">
        <v>2</v>
      </c>
      <c r="E8" s="52">
        <v>370000</v>
      </c>
      <c r="F8" s="49">
        <f t="shared" si="0"/>
        <v>740000</v>
      </c>
      <c r="G8" s="50">
        <v>420000</v>
      </c>
      <c r="H8" s="48">
        <f>SUM(D8)</f>
        <v>2</v>
      </c>
      <c r="I8" s="49">
        <f t="shared" si="1"/>
        <v>840000</v>
      </c>
      <c r="J8" s="1072"/>
      <c r="K8" s="1072"/>
      <c r="L8" s="1072"/>
    </row>
    <row r="9" spans="1:12" ht="15.95" customHeight="1">
      <c r="A9" s="47">
        <v>3</v>
      </c>
      <c r="B9" s="51" t="s">
        <v>1012</v>
      </c>
      <c r="C9" s="51" t="s">
        <v>1017</v>
      </c>
      <c r="D9" s="52">
        <v>2</v>
      </c>
      <c r="E9" s="52">
        <v>157500</v>
      </c>
      <c r="F9" s="49">
        <f t="shared" si="0"/>
        <v>315000</v>
      </c>
      <c r="G9" s="50">
        <v>185000</v>
      </c>
      <c r="H9" s="48">
        <f>SUM(D9)</f>
        <v>2</v>
      </c>
      <c r="I9" s="49">
        <f t="shared" si="1"/>
        <v>370000</v>
      </c>
      <c r="J9" s="1072"/>
      <c r="K9" s="1072"/>
      <c r="L9" s="1072"/>
    </row>
    <row r="10" spans="1:12" ht="15.95" customHeight="1">
      <c r="A10" s="47">
        <v>4</v>
      </c>
      <c r="B10" s="51" t="s">
        <v>1054</v>
      </c>
      <c r="C10" s="51" t="s">
        <v>1017</v>
      </c>
      <c r="D10" s="52">
        <v>7</v>
      </c>
      <c r="E10" s="52">
        <v>180000</v>
      </c>
      <c r="F10" s="49">
        <f t="shared" si="0"/>
        <v>1260000</v>
      </c>
      <c r="G10" s="50">
        <v>210000</v>
      </c>
      <c r="H10" s="48">
        <f>SUM(D10)</f>
        <v>7</v>
      </c>
      <c r="I10" s="49">
        <f t="shared" si="1"/>
        <v>1470000</v>
      </c>
      <c r="J10" s="1072"/>
      <c r="K10" s="1072"/>
      <c r="L10" s="1072"/>
    </row>
    <row r="11" spans="1:12" ht="15.95" customHeight="1">
      <c r="A11" s="47">
        <v>5</v>
      </c>
      <c r="B11" s="51" t="s">
        <v>1056</v>
      </c>
      <c r="C11" s="51" t="s">
        <v>1017</v>
      </c>
      <c r="D11" s="50">
        <v>4</v>
      </c>
      <c r="E11" s="52">
        <v>52000</v>
      </c>
      <c r="F11" s="49">
        <f t="shared" si="0"/>
        <v>208000</v>
      </c>
      <c r="G11" s="50">
        <v>80000</v>
      </c>
      <c r="H11" s="48">
        <f>SUM(D11)</f>
        <v>4</v>
      </c>
      <c r="I11" s="49">
        <f t="shared" si="1"/>
        <v>320000</v>
      </c>
      <c r="J11" s="1072"/>
      <c r="K11" s="1072"/>
      <c r="L11" s="1072"/>
    </row>
    <row r="12" spans="1:12" ht="15.95" customHeight="1">
      <c r="A12" s="47">
        <v>6</v>
      </c>
      <c r="B12" s="53" t="s">
        <v>1058</v>
      </c>
      <c r="C12" s="53" t="s">
        <v>1017</v>
      </c>
      <c r="D12" s="52">
        <v>3</v>
      </c>
      <c r="E12" s="52">
        <v>65000</v>
      </c>
      <c r="F12" s="49">
        <f t="shared" si="0"/>
        <v>195000</v>
      </c>
      <c r="G12" s="50">
        <v>95000</v>
      </c>
      <c r="H12" s="48">
        <v>3</v>
      </c>
      <c r="I12" s="49">
        <f t="shared" si="1"/>
        <v>285000</v>
      </c>
      <c r="J12" s="1072"/>
      <c r="K12" s="1072"/>
      <c r="L12" s="1072"/>
    </row>
    <row r="13" spans="1:12" s="38" customFormat="1" ht="15.95" customHeight="1">
      <c r="A13" s="47">
        <v>8</v>
      </c>
      <c r="B13" s="54" t="s">
        <v>1059</v>
      </c>
      <c r="C13" s="54" t="s">
        <v>1060</v>
      </c>
      <c r="D13" s="55">
        <v>2</v>
      </c>
      <c r="E13" s="56">
        <v>55000</v>
      </c>
      <c r="F13" s="49">
        <f t="shared" si="0"/>
        <v>110000</v>
      </c>
      <c r="G13" s="55">
        <v>82500</v>
      </c>
      <c r="H13" s="48">
        <f>SUM(D13)</f>
        <v>2</v>
      </c>
      <c r="I13" s="49">
        <f t="shared" si="1"/>
        <v>165000</v>
      </c>
      <c r="J13" s="1072"/>
      <c r="K13" s="1072"/>
      <c r="L13" s="1072"/>
    </row>
    <row r="14" spans="1:12" s="38" customFormat="1" ht="15.95" customHeight="1">
      <c r="A14" s="47">
        <v>10</v>
      </c>
      <c r="B14" s="54" t="s">
        <v>1062</v>
      </c>
      <c r="C14" s="54" t="s">
        <v>1017</v>
      </c>
      <c r="D14" s="55">
        <v>1</v>
      </c>
      <c r="E14" s="56">
        <v>30000</v>
      </c>
      <c r="F14" s="49">
        <f t="shared" si="0"/>
        <v>30000</v>
      </c>
      <c r="G14" s="55">
        <v>34500</v>
      </c>
      <c r="H14" s="48">
        <f t="shared" ref="H14:H20" si="2">SUM(D14)</f>
        <v>1</v>
      </c>
      <c r="I14" s="49">
        <f t="shared" si="1"/>
        <v>34500</v>
      </c>
      <c r="J14" s="1072"/>
      <c r="K14" s="1072"/>
      <c r="L14" s="1072"/>
    </row>
    <row r="15" spans="1:12" s="38" customFormat="1" ht="15.95" customHeight="1">
      <c r="A15" s="47">
        <v>11</v>
      </c>
      <c r="B15" s="54" t="s">
        <v>1067</v>
      </c>
      <c r="C15" s="54" t="s">
        <v>1017</v>
      </c>
      <c r="D15" s="55">
        <v>1</v>
      </c>
      <c r="E15" s="56">
        <v>45000</v>
      </c>
      <c r="F15" s="49">
        <f t="shared" si="0"/>
        <v>45000</v>
      </c>
      <c r="G15" s="55">
        <v>75000</v>
      </c>
      <c r="H15" s="48">
        <f t="shared" si="2"/>
        <v>1</v>
      </c>
      <c r="I15" s="49">
        <f t="shared" si="1"/>
        <v>75000</v>
      </c>
      <c r="J15" s="1072"/>
      <c r="K15" s="1072"/>
      <c r="L15" s="1072"/>
    </row>
    <row r="16" spans="1:12" s="38" customFormat="1" ht="15.95" customHeight="1">
      <c r="A16" s="47">
        <v>12</v>
      </c>
      <c r="B16" s="54" t="s">
        <v>1068</v>
      </c>
      <c r="C16" s="54" t="s">
        <v>1018</v>
      </c>
      <c r="D16" s="55">
        <v>3</v>
      </c>
      <c r="E16" s="56">
        <v>34800</v>
      </c>
      <c r="F16" s="49">
        <f t="shared" si="0"/>
        <v>104400</v>
      </c>
      <c r="G16" s="55">
        <v>52500</v>
      </c>
      <c r="H16" s="48">
        <f t="shared" si="2"/>
        <v>3</v>
      </c>
      <c r="I16" s="49">
        <f t="shared" si="1"/>
        <v>157500</v>
      </c>
      <c r="J16" s="1072"/>
      <c r="K16" s="1072"/>
      <c r="L16" s="1072"/>
    </row>
    <row r="17" spans="1:12" s="38" customFormat="1" ht="15.95" customHeight="1">
      <c r="A17" s="47">
        <v>13</v>
      </c>
      <c r="B17" s="54" t="s">
        <v>1069</v>
      </c>
      <c r="C17" s="54" t="s">
        <v>1017</v>
      </c>
      <c r="D17" s="55">
        <v>2</v>
      </c>
      <c r="E17" s="56">
        <v>365000</v>
      </c>
      <c r="F17" s="49">
        <f t="shared" si="0"/>
        <v>730000</v>
      </c>
      <c r="G17" s="55">
        <v>410000</v>
      </c>
      <c r="H17" s="48">
        <f t="shared" si="2"/>
        <v>2</v>
      </c>
      <c r="I17" s="49">
        <f t="shared" si="1"/>
        <v>820000</v>
      </c>
      <c r="J17" s="1072"/>
      <c r="K17" s="1072"/>
      <c r="L17" s="1072"/>
    </row>
    <row r="18" spans="1:12" s="38" customFormat="1" ht="15.95" customHeight="1">
      <c r="A18" s="47">
        <v>14</v>
      </c>
      <c r="B18" s="54" t="s">
        <v>1070</v>
      </c>
      <c r="C18" s="54" t="s">
        <v>1017</v>
      </c>
      <c r="D18" s="55">
        <v>2</v>
      </c>
      <c r="E18" s="56">
        <v>91500</v>
      </c>
      <c r="F18" s="49">
        <f t="shared" si="0"/>
        <v>183000</v>
      </c>
      <c r="G18" s="55">
        <v>135000</v>
      </c>
      <c r="H18" s="48">
        <f t="shared" si="2"/>
        <v>2</v>
      </c>
      <c r="I18" s="49">
        <f t="shared" si="1"/>
        <v>270000</v>
      </c>
      <c r="J18" s="1072"/>
      <c r="K18" s="1072"/>
      <c r="L18" s="1072"/>
    </row>
    <row r="19" spans="1:12" s="38" customFormat="1" ht="15.95" customHeight="1">
      <c r="A19" s="47">
        <v>15</v>
      </c>
      <c r="B19" s="54" t="s">
        <v>1071</v>
      </c>
      <c r="C19" s="54" t="s">
        <v>1018</v>
      </c>
      <c r="D19" s="55">
        <v>2</v>
      </c>
      <c r="E19" s="56">
        <v>60000</v>
      </c>
      <c r="F19" s="49">
        <f t="shared" si="0"/>
        <v>120000</v>
      </c>
      <c r="G19" s="55">
        <v>75000</v>
      </c>
      <c r="H19" s="48">
        <f t="shared" si="2"/>
        <v>2</v>
      </c>
      <c r="I19" s="49">
        <f t="shared" si="1"/>
        <v>150000</v>
      </c>
      <c r="J19" s="1072"/>
      <c r="K19" s="1072"/>
      <c r="L19" s="1072"/>
    </row>
    <row r="20" spans="1:12" s="38" customFormat="1" ht="15.95" customHeight="1">
      <c r="A20" s="47">
        <v>16</v>
      </c>
      <c r="B20" s="54" t="s">
        <v>1072</v>
      </c>
      <c r="C20" s="54" t="s">
        <v>1017</v>
      </c>
      <c r="D20" s="55">
        <v>1</v>
      </c>
      <c r="E20" s="56">
        <v>140000</v>
      </c>
      <c r="F20" s="49">
        <f t="shared" si="0"/>
        <v>140000</v>
      </c>
      <c r="G20" s="55">
        <v>160000</v>
      </c>
      <c r="H20" s="48">
        <f t="shared" si="2"/>
        <v>1</v>
      </c>
      <c r="I20" s="49">
        <f t="shared" si="1"/>
        <v>160000</v>
      </c>
      <c r="J20" s="1072"/>
      <c r="K20" s="1072"/>
      <c r="L20" s="1072"/>
    </row>
    <row r="21" spans="1:12" s="38" customFormat="1" ht="15.95" customHeight="1">
      <c r="A21" s="1076" t="s">
        <v>105</v>
      </c>
      <c r="B21" s="1077"/>
      <c r="C21" s="57"/>
      <c r="D21" s="43">
        <f>SUM(D7:D20)</f>
        <v>36</v>
      </c>
      <c r="E21" s="58"/>
      <c r="F21" s="58">
        <f>SUM(F7:F20)</f>
        <v>4412400</v>
      </c>
      <c r="G21" s="43"/>
      <c r="H21" s="58">
        <f>SUM(H7:H20)</f>
        <v>36</v>
      </c>
      <c r="I21" s="58">
        <f>SUM(I7:I20)</f>
        <v>5417000</v>
      </c>
      <c r="J21" s="1072"/>
      <c r="K21" s="1072"/>
      <c r="L21" s="1072"/>
    </row>
    <row r="23" spans="1:12">
      <c r="A23" s="879" t="s">
        <v>675</v>
      </c>
      <c r="B23" s="879"/>
      <c r="C23" s="879"/>
      <c r="D23" s="927"/>
      <c r="E23" s="879"/>
      <c r="F23" s="879"/>
      <c r="G23" s="879"/>
      <c r="H23" s="879"/>
      <c r="I23" s="879"/>
      <c r="J23" s="879"/>
      <c r="K23" s="879"/>
      <c r="L23" s="879"/>
    </row>
    <row r="24" spans="1:12">
      <c r="B24" s="879" t="s">
        <v>449</v>
      </c>
      <c r="C24" s="879"/>
      <c r="D24" s="59"/>
      <c r="E24" s="60"/>
      <c r="F24" s="879" t="s">
        <v>676</v>
      </c>
      <c r="G24" s="879"/>
      <c r="H24" s="879"/>
      <c r="I24" s="60"/>
      <c r="J24" s="60"/>
      <c r="K24" s="879" t="s">
        <v>448</v>
      </c>
      <c r="L24" s="879"/>
    </row>
    <row r="25" spans="1:12">
      <c r="B25" s="879" t="s">
        <v>677</v>
      </c>
      <c r="C25" s="879"/>
      <c r="D25" s="59"/>
      <c r="E25" s="60"/>
      <c r="F25" s="879" t="s">
        <v>678</v>
      </c>
      <c r="G25" s="879"/>
      <c r="H25" s="879"/>
      <c r="I25"/>
      <c r="J25" s="60"/>
      <c r="K25" s="879" t="s">
        <v>109</v>
      </c>
      <c r="L25" s="879"/>
    </row>
    <row r="26" spans="1:12">
      <c r="B26" s="60"/>
      <c r="C26" s="61"/>
      <c r="D26" s="62"/>
      <c r="E26" s="63"/>
      <c r="F26" s="64"/>
      <c r="G26" s="61"/>
      <c r="H26" s="61"/>
      <c r="I26"/>
      <c r="J26" s="38"/>
      <c r="K26" s="38"/>
      <c r="L26" s="38"/>
    </row>
    <row r="27" spans="1:12">
      <c r="B27" s="61"/>
      <c r="C27" s="65"/>
      <c r="D27" s="66"/>
      <c r="E27" s="65"/>
      <c r="F27"/>
      <c r="G27" s="61"/>
      <c r="H27" s="61"/>
      <c r="I27"/>
      <c r="J27" s="38"/>
      <c r="K27" s="38"/>
      <c r="L27" s="38"/>
    </row>
    <row r="28" spans="1:12">
      <c r="B28" s="61"/>
      <c r="C28" s="65"/>
      <c r="D28" s="66"/>
      <c r="E28" s="65"/>
      <c r="F28"/>
      <c r="G28" s="61"/>
      <c r="H28" s="61"/>
      <c r="I28"/>
      <c r="J28" s="38"/>
      <c r="K28" s="38"/>
      <c r="L28" s="38"/>
    </row>
    <row r="29" spans="1:12">
      <c r="B29" s="923" t="s">
        <v>1073</v>
      </c>
      <c r="C29" s="923"/>
      <c r="D29" s="68"/>
      <c r="E29"/>
      <c r="F29" s="924" t="s">
        <v>172</v>
      </c>
      <c r="G29" s="924"/>
      <c r="H29" s="924"/>
      <c r="I29" s="60"/>
      <c r="J29"/>
      <c r="K29" s="923" t="s">
        <v>111</v>
      </c>
      <c r="L29" s="923"/>
    </row>
  </sheetData>
  <mergeCells count="23">
    <mergeCell ref="A1:L1"/>
    <mergeCell ref="A2:L2"/>
    <mergeCell ref="A3:L3"/>
    <mergeCell ref="C5:F5"/>
    <mergeCell ref="G5:I5"/>
    <mergeCell ref="K5:L5"/>
    <mergeCell ref="A5:A6"/>
    <mergeCell ref="B5:B6"/>
    <mergeCell ref="J5:J6"/>
    <mergeCell ref="A21:B21"/>
    <mergeCell ref="A23:L23"/>
    <mergeCell ref="B24:C24"/>
    <mergeCell ref="F24:H24"/>
    <mergeCell ref="K24:L24"/>
    <mergeCell ref="J7:J21"/>
    <mergeCell ref="K7:K21"/>
    <mergeCell ref="L7:L21"/>
    <mergeCell ref="B25:C25"/>
    <mergeCell ref="F25:H25"/>
    <mergeCell ref="K25:L25"/>
    <mergeCell ref="B29:C29"/>
    <mergeCell ref="F29:H29"/>
    <mergeCell ref="K29:L29"/>
  </mergeCells>
  <pageMargins left="0.70866141732283505" right="0.70866141732283505" top="0.74803149606299202" bottom="0.74803149606299202" header="0.31496062992126" footer="0.31496062992126"/>
  <pageSetup paperSize="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76"/>
  <sheetViews>
    <sheetView topLeftCell="A59" zoomScale="80" zoomScaleNormal="80" zoomScaleSheetLayoutView="90" workbookViewId="0">
      <selection activeCell="C75" sqref="C75"/>
    </sheetView>
  </sheetViews>
  <sheetFormatPr defaultColWidth="9" defaultRowHeight="15"/>
  <cols>
    <col min="1" max="1" width="7.28515625" style="5" customWidth="1"/>
    <col min="2" max="2" width="13.42578125" style="6" customWidth="1"/>
    <col min="3" max="3" width="35.28515625" style="6" customWidth="1"/>
    <col min="4" max="4" width="7.7109375" style="6" customWidth="1"/>
    <col min="5" max="7" width="7.7109375" style="5" customWidth="1"/>
    <col min="8" max="8" width="10.28515625" style="5" customWidth="1"/>
    <col min="9" max="9" width="13.42578125" style="5" customWidth="1"/>
    <col min="10" max="11" width="11.5703125" style="6" customWidth="1"/>
    <col min="12" max="12" width="13.7109375" style="6" customWidth="1"/>
    <col min="13" max="14" width="14" style="6" customWidth="1"/>
    <col min="15" max="15" width="13.28515625" style="6" customWidth="1"/>
    <col min="16" max="16384" width="9" style="6"/>
  </cols>
  <sheetData>
    <row r="1" spans="1:16" s="1" customFormat="1" ht="20.25" customHeight="1">
      <c r="A1" s="1094" t="s">
        <v>460</v>
      </c>
      <c r="B1" s="1094" t="s">
        <v>693</v>
      </c>
      <c r="C1" s="1094" t="s">
        <v>1074</v>
      </c>
      <c r="D1" s="1086" t="s">
        <v>1075</v>
      </c>
      <c r="E1" s="1087"/>
      <c r="F1" s="1087"/>
      <c r="G1" s="1087"/>
      <c r="H1" s="1087"/>
      <c r="I1" s="1088"/>
      <c r="J1" s="1089" t="s">
        <v>1076</v>
      </c>
      <c r="K1" s="1090"/>
      <c r="L1" s="1090"/>
      <c r="M1" s="1079" t="s">
        <v>938</v>
      </c>
      <c r="N1" s="1080" t="s">
        <v>1077</v>
      </c>
      <c r="O1" s="1083" t="s">
        <v>1078</v>
      </c>
    </row>
    <row r="2" spans="1:16" s="1" customFormat="1" ht="20.25" customHeight="1">
      <c r="A2" s="1095"/>
      <c r="B2" s="1095"/>
      <c r="C2" s="1095"/>
      <c r="D2" s="1097" t="s">
        <v>1079</v>
      </c>
      <c r="E2" s="1097" t="s">
        <v>1080</v>
      </c>
      <c r="F2" s="1099" t="s">
        <v>1081</v>
      </c>
      <c r="G2" s="1097" t="s">
        <v>917</v>
      </c>
      <c r="H2" s="1086" t="s">
        <v>685</v>
      </c>
      <c r="I2" s="1088"/>
      <c r="J2" s="1089" t="s">
        <v>928</v>
      </c>
      <c r="K2" s="1090"/>
      <c r="L2" s="1090"/>
      <c r="M2" s="1079"/>
      <c r="N2" s="1081"/>
      <c r="O2" s="1084"/>
    </row>
    <row r="3" spans="1:16" s="1" customFormat="1" ht="20.25" customHeight="1">
      <c r="A3" s="1096"/>
      <c r="B3" s="1096"/>
      <c r="C3" s="1096"/>
      <c r="D3" s="1098"/>
      <c r="E3" s="1098"/>
      <c r="F3" s="1098"/>
      <c r="G3" s="1098"/>
      <c r="H3" s="7" t="s">
        <v>917</v>
      </c>
      <c r="I3" s="7" t="s">
        <v>696</v>
      </c>
      <c r="J3" s="22" t="s">
        <v>1082</v>
      </c>
      <c r="K3" s="23" t="s">
        <v>1083</v>
      </c>
      <c r="L3" s="24" t="s">
        <v>1084</v>
      </c>
      <c r="M3" s="1079"/>
      <c r="N3" s="1082"/>
      <c r="O3" s="1085"/>
    </row>
    <row r="4" spans="1:16" s="2" customFormat="1" ht="21" customHeight="1">
      <c r="A4" s="8">
        <v>1</v>
      </c>
      <c r="B4" s="9">
        <v>46002</v>
      </c>
      <c r="C4" s="10" t="s">
        <v>1085</v>
      </c>
      <c r="D4" s="8">
        <v>3</v>
      </c>
      <c r="E4" s="8">
        <v>2</v>
      </c>
      <c r="F4" s="8">
        <f t="shared" ref="F4:F67" si="0">SUM(D4-E4)</f>
        <v>1</v>
      </c>
      <c r="G4" s="8"/>
      <c r="H4" s="11">
        <v>200640</v>
      </c>
      <c r="I4" s="25">
        <f t="shared" ref="I4:I67" si="1">SUM(E4*H4)</f>
        <v>401280</v>
      </c>
      <c r="J4" s="12">
        <v>2</v>
      </c>
      <c r="K4" s="26">
        <v>235000</v>
      </c>
      <c r="L4" s="27">
        <f t="shared" ref="L4:L67" si="2">SUM(J4*K4)</f>
        <v>470000</v>
      </c>
      <c r="M4" s="28">
        <f t="shared" ref="M4:M67" si="3">SUM(L4-I4)</f>
        <v>68720</v>
      </c>
      <c r="N4" s="28">
        <f t="shared" ref="N4:N67" si="4">SUM(M4*70%)</f>
        <v>48104</v>
      </c>
      <c r="O4" s="28">
        <f t="shared" ref="O4:O67" si="5">SUM(M4*30%)</f>
        <v>20616</v>
      </c>
      <c r="P4" s="29"/>
    </row>
    <row r="5" spans="1:16" s="2" customFormat="1" ht="21" customHeight="1">
      <c r="A5" s="8">
        <v>2</v>
      </c>
      <c r="B5" s="9">
        <v>46002</v>
      </c>
      <c r="C5" s="10" t="s">
        <v>1086</v>
      </c>
      <c r="D5" s="8">
        <v>3</v>
      </c>
      <c r="E5" s="8"/>
      <c r="F5" s="8">
        <f t="shared" si="0"/>
        <v>3</v>
      </c>
      <c r="G5" s="8"/>
      <c r="H5" s="11">
        <v>256880</v>
      </c>
      <c r="I5" s="25">
        <f t="shared" si="1"/>
        <v>0</v>
      </c>
      <c r="J5" s="12"/>
      <c r="K5" s="26">
        <v>295000</v>
      </c>
      <c r="L5" s="27">
        <f t="shared" si="2"/>
        <v>0</v>
      </c>
      <c r="M5" s="28">
        <f t="shared" si="3"/>
        <v>0</v>
      </c>
      <c r="N5" s="28">
        <f t="shared" si="4"/>
        <v>0</v>
      </c>
      <c r="O5" s="28">
        <f t="shared" si="5"/>
        <v>0</v>
      </c>
      <c r="P5" s="29"/>
    </row>
    <row r="6" spans="1:16" s="2" customFormat="1" ht="21" customHeight="1">
      <c r="A6" s="8">
        <v>3</v>
      </c>
      <c r="B6" s="9">
        <v>46002</v>
      </c>
      <c r="C6" s="10" t="s">
        <v>1087</v>
      </c>
      <c r="D6" s="8">
        <v>2</v>
      </c>
      <c r="E6" s="8"/>
      <c r="F6" s="8">
        <f t="shared" si="0"/>
        <v>2</v>
      </c>
      <c r="G6" s="8"/>
      <c r="H6" s="11">
        <v>196000</v>
      </c>
      <c r="I6" s="25">
        <f t="shared" si="1"/>
        <v>0</v>
      </c>
      <c r="J6" s="12"/>
      <c r="K6" s="26">
        <v>230000</v>
      </c>
      <c r="L6" s="27">
        <f t="shared" si="2"/>
        <v>0</v>
      </c>
      <c r="M6" s="28">
        <f t="shared" si="3"/>
        <v>0</v>
      </c>
      <c r="N6" s="28">
        <f t="shared" si="4"/>
        <v>0</v>
      </c>
      <c r="O6" s="28">
        <f t="shared" si="5"/>
        <v>0</v>
      </c>
      <c r="P6" s="29"/>
    </row>
    <row r="7" spans="1:16" s="3" customFormat="1" ht="21" customHeight="1">
      <c r="A7" s="8">
        <v>4</v>
      </c>
      <c r="B7" s="9">
        <v>46002</v>
      </c>
      <c r="C7" s="10" t="s">
        <v>1088</v>
      </c>
      <c r="D7" s="12">
        <v>3</v>
      </c>
      <c r="E7" s="12"/>
      <c r="F7" s="8">
        <f t="shared" si="0"/>
        <v>3</v>
      </c>
      <c r="G7" s="12"/>
      <c r="H7" s="13">
        <v>312360</v>
      </c>
      <c r="I7" s="25">
        <f t="shared" si="1"/>
        <v>0</v>
      </c>
      <c r="J7" s="12"/>
      <c r="K7" s="17">
        <v>347000</v>
      </c>
      <c r="L7" s="27">
        <f t="shared" si="2"/>
        <v>0</v>
      </c>
      <c r="M7" s="28">
        <f t="shared" si="3"/>
        <v>0</v>
      </c>
      <c r="N7" s="28">
        <f t="shared" si="4"/>
        <v>0</v>
      </c>
      <c r="O7" s="28">
        <f t="shared" si="5"/>
        <v>0</v>
      </c>
      <c r="P7" s="29"/>
    </row>
    <row r="8" spans="1:16" s="3" customFormat="1" ht="21" customHeight="1">
      <c r="A8" s="8">
        <v>5</v>
      </c>
      <c r="B8" s="9">
        <v>46002</v>
      </c>
      <c r="C8" s="10" t="s">
        <v>1089</v>
      </c>
      <c r="D8" s="12">
        <v>3</v>
      </c>
      <c r="E8" s="12"/>
      <c r="F8" s="8">
        <f t="shared" si="0"/>
        <v>3</v>
      </c>
      <c r="G8" s="12"/>
      <c r="H8" s="13">
        <v>336680</v>
      </c>
      <c r="I8" s="25">
        <f t="shared" si="1"/>
        <v>0</v>
      </c>
      <c r="J8" s="12"/>
      <c r="K8" s="17">
        <v>370000</v>
      </c>
      <c r="L8" s="27">
        <f t="shared" si="2"/>
        <v>0</v>
      </c>
      <c r="M8" s="28">
        <f t="shared" si="3"/>
        <v>0</v>
      </c>
      <c r="N8" s="28">
        <f t="shared" si="4"/>
        <v>0</v>
      </c>
      <c r="O8" s="28">
        <f t="shared" si="5"/>
        <v>0</v>
      </c>
      <c r="P8" s="29"/>
    </row>
    <row r="9" spans="1:16" s="4" customFormat="1" ht="21" customHeight="1">
      <c r="A9" s="8">
        <v>6</v>
      </c>
      <c r="B9" s="9">
        <v>46002</v>
      </c>
      <c r="C9" s="10" t="s">
        <v>1090</v>
      </c>
      <c r="D9" s="12">
        <v>3</v>
      </c>
      <c r="E9" s="12">
        <v>1</v>
      </c>
      <c r="F9" s="8">
        <f t="shared" si="0"/>
        <v>2</v>
      </c>
      <c r="G9" s="12"/>
      <c r="H9" s="14">
        <v>409040</v>
      </c>
      <c r="I9" s="25">
        <f t="shared" si="1"/>
        <v>409040</v>
      </c>
      <c r="J9" s="12">
        <v>1</v>
      </c>
      <c r="K9" s="15">
        <v>450000</v>
      </c>
      <c r="L9" s="27">
        <f t="shared" si="2"/>
        <v>450000</v>
      </c>
      <c r="M9" s="28">
        <f t="shared" si="3"/>
        <v>40960</v>
      </c>
      <c r="N9" s="28">
        <f t="shared" si="4"/>
        <v>28672</v>
      </c>
      <c r="O9" s="28">
        <f t="shared" si="5"/>
        <v>12288</v>
      </c>
      <c r="P9" s="29"/>
    </row>
    <row r="10" spans="1:16" s="4" customFormat="1" ht="21" customHeight="1">
      <c r="A10" s="8">
        <v>7</v>
      </c>
      <c r="B10" s="9">
        <v>46002</v>
      </c>
      <c r="C10" s="10" t="s">
        <v>1091</v>
      </c>
      <c r="D10" s="12">
        <v>5</v>
      </c>
      <c r="E10" s="12"/>
      <c r="F10" s="8">
        <f t="shared" si="0"/>
        <v>5</v>
      </c>
      <c r="G10" s="12"/>
      <c r="H10" s="15">
        <v>181040</v>
      </c>
      <c r="I10" s="25">
        <f t="shared" si="1"/>
        <v>0</v>
      </c>
      <c r="J10" s="12"/>
      <c r="K10" s="15">
        <v>215000</v>
      </c>
      <c r="L10" s="27">
        <f t="shared" si="2"/>
        <v>0</v>
      </c>
      <c r="M10" s="28">
        <f t="shared" si="3"/>
        <v>0</v>
      </c>
      <c r="N10" s="28">
        <f t="shared" si="4"/>
        <v>0</v>
      </c>
      <c r="O10" s="28">
        <f t="shared" si="5"/>
        <v>0</v>
      </c>
      <c r="P10" s="29"/>
    </row>
    <row r="11" spans="1:16" s="4" customFormat="1" ht="21" customHeight="1">
      <c r="A11" s="8">
        <v>8</v>
      </c>
      <c r="B11" s="9">
        <v>46002</v>
      </c>
      <c r="C11" s="10" t="s">
        <v>1092</v>
      </c>
      <c r="D11" s="12">
        <v>5</v>
      </c>
      <c r="E11" s="12"/>
      <c r="F11" s="8">
        <f t="shared" si="0"/>
        <v>5</v>
      </c>
      <c r="G11" s="12"/>
      <c r="H11" s="15">
        <v>216080</v>
      </c>
      <c r="I11" s="25">
        <f t="shared" si="1"/>
        <v>0</v>
      </c>
      <c r="J11" s="12"/>
      <c r="K11" s="15">
        <v>240000</v>
      </c>
      <c r="L11" s="27">
        <f t="shared" si="2"/>
        <v>0</v>
      </c>
      <c r="M11" s="28">
        <f t="shared" si="3"/>
        <v>0</v>
      </c>
      <c r="N11" s="28">
        <f t="shared" si="4"/>
        <v>0</v>
      </c>
      <c r="O11" s="28">
        <f t="shared" si="5"/>
        <v>0</v>
      </c>
      <c r="P11" s="29"/>
    </row>
    <row r="12" spans="1:16" s="4" customFormat="1" ht="21" customHeight="1">
      <c r="A12" s="8">
        <v>9</v>
      </c>
      <c r="B12" s="9">
        <v>46002</v>
      </c>
      <c r="C12" s="10" t="s">
        <v>1093</v>
      </c>
      <c r="D12" s="12">
        <v>5</v>
      </c>
      <c r="E12" s="12"/>
      <c r="F12" s="8">
        <f t="shared" si="0"/>
        <v>5</v>
      </c>
      <c r="G12" s="12"/>
      <c r="H12" s="15">
        <v>188340</v>
      </c>
      <c r="I12" s="25">
        <f t="shared" si="1"/>
        <v>0</v>
      </c>
      <c r="J12" s="12"/>
      <c r="K12" s="15">
        <v>230000</v>
      </c>
      <c r="L12" s="27">
        <f t="shared" si="2"/>
        <v>0</v>
      </c>
      <c r="M12" s="28">
        <f t="shared" si="3"/>
        <v>0</v>
      </c>
      <c r="N12" s="28">
        <f t="shared" si="4"/>
        <v>0</v>
      </c>
      <c r="O12" s="28">
        <f t="shared" si="5"/>
        <v>0</v>
      </c>
      <c r="P12" s="29"/>
    </row>
    <row r="13" spans="1:16" s="4" customFormat="1" ht="21" customHeight="1">
      <c r="A13" s="8">
        <v>10</v>
      </c>
      <c r="B13" s="9">
        <v>46002</v>
      </c>
      <c r="C13" s="10" t="s">
        <v>1094</v>
      </c>
      <c r="D13" s="12">
        <v>5</v>
      </c>
      <c r="E13" s="12"/>
      <c r="F13" s="8">
        <f t="shared" si="0"/>
        <v>5</v>
      </c>
      <c r="G13" s="12"/>
      <c r="H13" s="15">
        <v>218270</v>
      </c>
      <c r="I13" s="25">
        <f t="shared" si="1"/>
        <v>0</v>
      </c>
      <c r="J13" s="12"/>
      <c r="K13" s="15">
        <v>245000</v>
      </c>
      <c r="L13" s="27">
        <f t="shared" si="2"/>
        <v>0</v>
      </c>
      <c r="M13" s="28">
        <f t="shared" si="3"/>
        <v>0</v>
      </c>
      <c r="N13" s="28">
        <f t="shared" si="4"/>
        <v>0</v>
      </c>
      <c r="O13" s="28">
        <f t="shared" si="5"/>
        <v>0</v>
      </c>
      <c r="P13" s="29"/>
    </row>
    <row r="14" spans="1:16" s="4" customFormat="1" ht="21" customHeight="1">
      <c r="A14" s="8">
        <v>11</v>
      </c>
      <c r="B14" s="9">
        <v>46002</v>
      </c>
      <c r="C14" s="10" t="s">
        <v>1095</v>
      </c>
      <c r="D14" s="12">
        <v>5</v>
      </c>
      <c r="E14" s="12"/>
      <c r="F14" s="8">
        <f t="shared" si="0"/>
        <v>5</v>
      </c>
      <c r="G14" s="12"/>
      <c r="H14" s="15">
        <v>248200</v>
      </c>
      <c r="I14" s="25">
        <f t="shared" si="1"/>
        <v>0</v>
      </c>
      <c r="J14" s="12"/>
      <c r="K14" s="15">
        <v>275000</v>
      </c>
      <c r="L14" s="27">
        <f t="shared" si="2"/>
        <v>0</v>
      </c>
      <c r="M14" s="28">
        <f t="shared" si="3"/>
        <v>0</v>
      </c>
      <c r="N14" s="28">
        <f t="shared" si="4"/>
        <v>0</v>
      </c>
      <c r="O14" s="28">
        <f t="shared" si="5"/>
        <v>0</v>
      </c>
      <c r="P14" s="29"/>
    </row>
    <row r="15" spans="1:16" s="4" customFormat="1" ht="21" customHeight="1">
      <c r="A15" s="8">
        <v>12</v>
      </c>
      <c r="B15" s="9">
        <v>46002</v>
      </c>
      <c r="C15" s="16" t="s">
        <v>1096</v>
      </c>
      <c r="D15" s="12">
        <v>10</v>
      </c>
      <c r="E15" s="12"/>
      <c r="F15" s="8">
        <f t="shared" si="0"/>
        <v>10</v>
      </c>
      <c r="G15" s="12"/>
      <c r="H15" s="15">
        <v>57500</v>
      </c>
      <c r="I15" s="25">
        <f t="shared" si="1"/>
        <v>0</v>
      </c>
      <c r="J15" s="12"/>
      <c r="K15" s="15">
        <v>77000</v>
      </c>
      <c r="L15" s="27">
        <f t="shared" si="2"/>
        <v>0</v>
      </c>
      <c r="M15" s="28">
        <f t="shared" si="3"/>
        <v>0</v>
      </c>
      <c r="N15" s="28">
        <f t="shared" si="4"/>
        <v>0</v>
      </c>
      <c r="O15" s="28">
        <f t="shared" si="5"/>
        <v>0</v>
      </c>
      <c r="P15" s="29"/>
    </row>
    <row r="16" spans="1:16" s="4" customFormat="1" ht="21" customHeight="1">
      <c r="A16" s="8">
        <v>13</v>
      </c>
      <c r="B16" s="9">
        <v>46002</v>
      </c>
      <c r="C16" s="16" t="s">
        <v>1097</v>
      </c>
      <c r="D16" s="12">
        <v>10</v>
      </c>
      <c r="E16" s="12"/>
      <c r="F16" s="8">
        <f t="shared" si="0"/>
        <v>10</v>
      </c>
      <c r="G16" s="12"/>
      <c r="H16" s="15">
        <v>57500</v>
      </c>
      <c r="I16" s="25">
        <f t="shared" si="1"/>
        <v>0</v>
      </c>
      <c r="J16" s="12"/>
      <c r="K16" s="15">
        <v>77000</v>
      </c>
      <c r="L16" s="27">
        <f t="shared" si="2"/>
        <v>0</v>
      </c>
      <c r="M16" s="28">
        <f t="shared" si="3"/>
        <v>0</v>
      </c>
      <c r="N16" s="28">
        <f t="shared" si="4"/>
        <v>0</v>
      </c>
      <c r="O16" s="28">
        <f t="shared" si="5"/>
        <v>0</v>
      </c>
      <c r="P16" s="29"/>
    </row>
    <row r="17" spans="1:16" s="4" customFormat="1" ht="21" customHeight="1">
      <c r="A17" s="8">
        <v>14</v>
      </c>
      <c r="B17" s="9">
        <v>46002</v>
      </c>
      <c r="C17" s="16" t="s">
        <v>1098</v>
      </c>
      <c r="D17" s="12">
        <v>10</v>
      </c>
      <c r="E17" s="12"/>
      <c r="F17" s="8">
        <f t="shared" si="0"/>
        <v>10</v>
      </c>
      <c r="G17" s="12"/>
      <c r="H17" s="15">
        <v>120000</v>
      </c>
      <c r="I17" s="25">
        <f t="shared" si="1"/>
        <v>0</v>
      </c>
      <c r="J17" s="12"/>
      <c r="K17" s="15">
        <v>145000</v>
      </c>
      <c r="L17" s="27">
        <f t="shared" si="2"/>
        <v>0</v>
      </c>
      <c r="M17" s="28">
        <f t="shared" si="3"/>
        <v>0</v>
      </c>
      <c r="N17" s="28">
        <f t="shared" si="4"/>
        <v>0</v>
      </c>
      <c r="O17" s="28">
        <f t="shared" si="5"/>
        <v>0</v>
      </c>
      <c r="P17" s="29"/>
    </row>
    <row r="18" spans="1:16" s="4" customFormat="1" ht="21" customHeight="1">
      <c r="A18" s="8">
        <v>15</v>
      </c>
      <c r="B18" s="9">
        <v>46002</v>
      </c>
      <c r="C18" s="16" t="s">
        <v>1099</v>
      </c>
      <c r="D18" s="12">
        <v>10</v>
      </c>
      <c r="E18" s="12"/>
      <c r="F18" s="8">
        <f t="shared" si="0"/>
        <v>10</v>
      </c>
      <c r="G18" s="12"/>
      <c r="H18" s="15">
        <v>62000</v>
      </c>
      <c r="I18" s="25">
        <f t="shared" si="1"/>
        <v>0</v>
      </c>
      <c r="J18" s="12"/>
      <c r="K18" s="15">
        <v>80000</v>
      </c>
      <c r="L18" s="27">
        <f t="shared" si="2"/>
        <v>0</v>
      </c>
      <c r="M18" s="28">
        <f t="shared" si="3"/>
        <v>0</v>
      </c>
      <c r="N18" s="28">
        <f t="shared" si="4"/>
        <v>0</v>
      </c>
      <c r="O18" s="28">
        <f t="shared" si="5"/>
        <v>0</v>
      </c>
      <c r="P18" s="29"/>
    </row>
    <row r="19" spans="1:16" s="4" customFormat="1" ht="21" customHeight="1">
      <c r="A19" s="8">
        <v>16</v>
      </c>
      <c r="B19" s="9">
        <v>46002</v>
      </c>
      <c r="C19" s="16" t="s">
        <v>1100</v>
      </c>
      <c r="D19" s="12">
        <v>10</v>
      </c>
      <c r="E19" s="12">
        <v>1</v>
      </c>
      <c r="F19" s="8">
        <f t="shared" si="0"/>
        <v>9</v>
      </c>
      <c r="G19" s="12"/>
      <c r="H19" s="15">
        <v>99000</v>
      </c>
      <c r="I19" s="25">
        <f t="shared" si="1"/>
        <v>99000</v>
      </c>
      <c r="J19" s="12">
        <v>1</v>
      </c>
      <c r="K19" s="15">
        <v>120000</v>
      </c>
      <c r="L19" s="27">
        <f t="shared" si="2"/>
        <v>120000</v>
      </c>
      <c r="M19" s="28">
        <f t="shared" si="3"/>
        <v>21000</v>
      </c>
      <c r="N19" s="28">
        <f t="shared" si="4"/>
        <v>14700</v>
      </c>
      <c r="O19" s="28">
        <f t="shared" si="5"/>
        <v>6300</v>
      </c>
      <c r="P19" s="29"/>
    </row>
    <row r="20" spans="1:16" s="4" customFormat="1" ht="21" customHeight="1">
      <c r="A20" s="8">
        <v>17</v>
      </c>
      <c r="B20" s="9">
        <v>46002</v>
      </c>
      <c r="C20" s="16" t="s">
        <v>1101</v>
      </c>
      <c r="D20" s="12">
        <v>10</v>
      </c>
      <c r="E20" s="12"/>
      <c r="F20" s="8">
        <f t="shared" si="0"/>
        <v>10</v>
      </c>
      <c r="G20" s="12"/>
      <c r="H20" s="15">
        <v>96000</v>
      </c>
      <c r="I20" s="25">
        <f t="shared" si="1"/>
        <v>0</v>
      </c>
      <c r="J20" s="12"/>
      <c r="K20" s="15">
        <v>120000</v>
      </c>
      <c r="L20" s="27">
        <f t="shared" si="2"/>
        <v>0</v>
      </c>
      <c r="M20" s="28">
        <f t="shared" si="3"/>
        <v>0</v>
      </c>
      <c r="N20" s="28">
        <f t="shared" si="4"/>
        <v>0</v>
      </c>
      <c r="O20" s="28">
        <f t="shared" si="5"/>
        <v>0</v>
      </c>
      <c r="P20" s="29"/>
    </row>
    <row r="21" spans="1:16" s="4" customFormat="1" ht="21" customHeight="1">
      <c r="A21" s="8">
        <v>18</v>
      </c>
      <c r="B21" s="9">
        <v>46002</v>
      </c>
      <c r="C21" s="16" t="s">
        <v>1102</v>
      </c>
      <c r="D21" s="12">
        <v>10</v>
      </c>
      <c r="E21" s="12"/>
      <c r="F21" s="8">
        <f t="shared" si="0"/>
        <v>10</v>
      </c>
      <c r="G21" s="12"/>
      <c r="H21" s="17">
        <v>77500</v>
      </c>
      <c r="I21" s="25">
        <f t="shared" si="1"/>
        <v>0</v>
      </c>
      <c r="J21" s="12"/>
      <c r="K21" s="17">
        <v>100000</v>
      </c>
      <c r="L21" s="27">
        <f t="shared" si="2"/>
        <v>0</v>
      </c>
      <c r="M21" s="28">
        <f t="shared" si="3"/>
        <v>0</v>
      </c>
      <c r="N21" s="28">
        <f t="shared" si="4"/>
        <v>0</v>
      </c>
      <c r="O21" s="28">
        <f t="shared" si="5"/>
        <v>0</v>
      </c>
      <c r="P21" s="29"/>
    </row>
    <row r="22" spans="1:16" s="4" customFormat="1" ht="21" customHeight="1">
      <c r="A22" s="8">
        <v>19</v>
      </c>
      <c r="B22" s="9">
        <v>46002</v>
      </c>
      <c r="C22" s="16" t="s">
        <v>1103</v>
      </c>
      <c r="D22" s="12">
        <v>10</v>
      </c>
      <c r="E22" s="18"/>
      <c r="F22" s="8">
        <f t="shared" si="0"/>
        <v>10</v>
      </c>
      <c r="G22" s="18"/>
      <c r="H22" s="19">
        <v>79000</v>
      </c>
      <c r="I22" s="25">
        <f t="shared" si="1"/>
        <v>0</v>
      </c>
      <c r="J22" s="18"/>
      <c r="K22" s="19">
        <v>115000</v>
      </c>
      <c r="L22" s="27">
        <f t="shared" si="2"/>
        <v>0</v>
      </c>
      <c r="M22" s="28">
        <f t="shared" si="3"/>
        <v>0</v>
      </c>
      <c r="N22" s="28">
        <f t="shared" si="4"/>
        <v>0</v>
      </c>
      <c r="O22" s="28">
        <f t="shared" si="5"/>
        <v>0</v>
      </c>
      <c r="P22" s="29"/>
    </row>
    <row r="23" spans="1:16" s="4" customFormat="1" ht="21" customHeight="1">
      <c r="A23" s="8">
        <v>20</v>
      </c>
      <c r="B23" s="9">
        <v>46002</v>
      </c>
      <c r="C23" s="20" t="s">
        <v>1104</v>
      </c>
      <c r="D23" s="18">
        <v>20</v>
      </c>
      <c r="E23" s="18">
        <v>1</v>
      </c>
      <c r="F23" s="8">
        <f t="shared" si="0"/>
        <v>19</v>
      </c>
      <c r="G23" s="18"/>
      <c r="H23" s="19">
        <v>10000</v>
      </c>
      <c r="I23" s="25">
        <f t="shared" si="1"/>
        <v>10000</v>
      </c>
      <c r="J23" s="18">
        <v>1</v>
      </c>
      <c r="K23" s="19">
        <v>15000</v>
      </c>
      <c r="L23" s="27">
        <f t="shared" si="2"/>
        <v>15000</v>
      </c>
      <c r="M23" s="28">
        <f t="shared" si="3"/>
        <v>5000</v>
      </c>
      <c r="N23" s="28">
        <f t="shared" si="4"/>
        <v>3500</v>
      </c>
      <c r="O23" s="28">
        <f t="shared" si="5"/>
        <v>1500</v>
      </c>
      <c r="P23" s="29"/>
    </row>
    <row r="24" spans="1:16" s="4" customFormat="1" ht="21" customHeight="1">
      <c r="A24" s="8">
        <v>21</v>
      </c>
      <c r="B24" s="9">
        <v>46002</v>
      </c>
      <c r="C24" s="16" t="s">
        <v>1105</v>
      </c>
      <c r="D24" s="12">
        <v>20</v>
      </c>
      <c r="E24" s="12"/>
      <c r="F24" s="8">
        <f t="shared" si="0"/>
        <v>20</v>
      </c>
      <c r="G24" s="12"/>
      <c r="H24" s="17">
        <v>10000</v>
      </c>
      <c r="I24" s="25">
        <f t="shared" si="1"/>
        <v>0</v>
      </c>
      <c r="J24" s="12"/>
      <c r="K24" s="17">
        <v>15000</v>
      </c>
      <c r="L24" s="27">
        <f t="shared" si="2"/>
        <v>0</v>
      </c>
      <c r="M24" s="28">
        <f t="shared" si="3"/>
        <v>0</v>
      </c>
      <c r="N24" s="28">
        <f t="shared" si="4"/>
        <v>0</v>
      </c>
      <c r="O24" s="28">
        <f t="shared" si="5"/>
        <v>0</v>
      </c>
      <c r="P24" s="29"/>
    </row>
    <row r="25" spans="1:16" s="4" customFormat="1" ht="21" customHeight="1">
      <c r="A25" s="8">
        <v>22</v>
      </c>
      <c r="B25" s="9">
        <v>46002</v>
      </c>
      <c r="C25" s="20" t="s">
        <v>1106</v>
      </c>
      <c r="D25" s="12">
        <v>20</v>
      </c>
      <c r="E25" s="12"/>
      <c r="F25" s="8">
        <f t="shared" si="0"/>
        <v>20</v>
      </c>
      <c r="G25" s="12"/>
      <c r="H25" s="19">
        <v>10000</v>
      </c>
      <c r="I25" s="25">
        <f t="shared" si="1"/>
        <v>0</v>
      </c>
      <c r="J25" s="12"/>
      <c r="K25" s="17">
        <v>15000</v>
      </c>
      <c r="L25" s="27">
        <f t="shared" si="2"/>
        <v>0</v>
      </c>
      <c r="M25" s="28">
        <f t="shared" si="3"/>
        <v>0</v>
      </c>
      <c r="N25" s="28">
        <f t="shared" si="4"/>
        <v>0</v>
      </c>
      <c r="O25" s="28">
        <f t="shared" si="5"/>
        <v>0</v>
      </c>
      <c r="P25" s="29"/>
    </row>
    <row r="26" spans="1:16" s="4" customFormat="1" ht="21" customHeight="1">
      <c r="A26" s="8">
        <v>23</v>
      </c>
      <c r="B26" s="9">
        <v>46002</v>
      </c>
      <c r="C26" s="20" t="s">
        <v>1107</v>
      </c>
      <c r="D26" s="12">
        <v>20</v>
      </c>
      <c r="E26" s="18"/>
      <c r="F26" s="8">
        <f t="shared" si="0"/>
        <v>20</v>
      </c>
      <c r="G26" s="18"/>
      <c r="H26" s="19">
        <v>10000</v>
      </c>
      <c r="I26" s="25">
        <f t="shared" si="1"/>
        <v>0</v>
      </c>
      <c r="J26" s="12"/>
      <c r="K26" s="19">
        <v>15000</v>
      </c>
      <c r="L26" s="27">
        <f t="shared" si="2"/>
        <v>0</v>
      </c>
      <c r="M26" s="28">
        <f t="shared" si="3"/>
        <v>0</v>
      </c>
      <c r="N26" s="28">
        <f t="shared" si="4"/>
        <v>0</v>
      </c>
      <c r="O26" s="28">
        <f t="shared" si="5"/>
        <v>0</v>
      </c>
      <c r="P26" s="29"/>
    </row>
    <row r="27" spans="1:16" s="4" customFormat="1" ht="21" customHeight="1">
      <c r="A27" s="8">
        <v>24</v>
      </c>
      <c r="B27" s="9">
        <v>46002</v>
      </c>
      <c r="C27" s="20" t="s">
        <v>1108</v>
      </c>
      <c r="D27" s="12">
        <v>20</v>
      </c>
      <c r="E27" s="18"/>
      <c r="F27" s="8">
        <f t="shared" si="0"/>
        <v>20</v>
      </c>
      <c r="G27" s="18"/>
      <c r="H27" s="19">
        <v>10000</v>
      </c>
      <c r="I27" s="25">
        <f t="shared" si="1"/>
        <v>0</v>
      </c>
      <c r="J27" s="12"/>
      <c r="K27" s="19">
        <v>15000</v>
      </c>
      <c r="L27" s="27">
        <f t="shared" si="2"/>
        <v>0</v>
      </c>
      <c r="M27" s="28">
        <f t="shared" si="3"/>
        <v>0</v>
      </c>
      <c r="N27" s="28">
        <f t="shared" si="4"/>
        <v>0</v>
      </c>
      <c r="O27" s="28">
        <f t="shared" si="5"/>
        <v>0</v>
      </c>
      <c r="P27" s="29"/>
    </row>
    <row r="28" spans="1:16" s="4" customFormat="1" ht="21" customHeight="1">
      <c r="A28" s="8">
        <v>25</v>
      </c>
      <c r="B28" s="9">
        <v>46002</v>
      </c>
      <c r="C28" s="20" t="s">
        <v>1109</v>
      </c>
      <c r="D28" s="12">
        <v>20</v>
      </c>
      <c r="E28" s="18">
        <v>1</v>
      </c>
      <c r="F28" s="8">
        <f t="shared" si="0"/>
        <v>19</v>
      </c>
      <c r="G28" s="18"/>
      <c r="H28" s="19">
        <v>25000</v>
      </c>
      <c r="I28" s="25">
        <f t="shared" si="1"/>
        <v>25000</v>
      </c>
      <c r="J28" s="12">
        <v>1</v>
      </c>
      <c r="K28" s="19">
        <v>37000</v>
      </c>
      <c r="L28" s="27">
        <f t="shared" si="2"/>
        <v>37000</v>
      </c>
      <c r="M28" s="28">
        <f t="shared" si="3"/>
        <v>12000</v>
      </c>
      <c r="N28" s="28">
        <f t="shared" si="4"/>
        <v>8400</v>
      </c>
      <c r="O28" s="28">
        <f t="shared" si="5"/>
        <v>3600</v>
      </c>
      <c r="P28" s="29"/>
    </row>
    <row r="29" spans="1:16" s="4" customFormat="1" ht="21" customHeight="1">
      <c r="A29" s="8">
        <v>26</v>
      </c>
      <c r="B29" s="9">
        <v>46002</v>
      </c>
      <c r="C29" s="20" t="s">
        <v>1110</v>
      </c>
      <c r="D29" s="12">
        <v>20</v>
      </c>
      <c r="E29" s="18"/>
      <c r="F29" s="8">
        <f t="shared" si="0"/>
        <v>20</v>
      </c>
      <c r="G29" s="18"/>
      <c r="H29" s="19">
        <v>10000</v>
      </c>
      <c r="I29" s="25">
        <f t="shared" si="1"/>
        <v>0</v>
      </c>
      <c r="J29" s="12"/>
      <c r="K29" s="19">
        <v>15000</v>
      </c>
      <c r="L29" s="27">
        <f t="shared" si="2"/>
        <v>0</v>
      </c>
      <c r="M29" s="28">
        <f t="shared" si="3"/>
        <v>0</v>
      </c>
      <c r="N29" s="28">
        <f t="shared" si="4"/>
        <v>0</v>
      </c>
      <c r="O29" s="28">
        <f t="shared" si="5"/>
        <v>0</v>
      </c>
      <c r="P29" s="29"/>
    </row>
    <row r="30" spans="1:16" s="4" customFormat="1" ht="21" customHeight="1">
      <c r="A30" s="8">
        <v>27</v>
      </c>
      <c r="B30" s="9">
        <v>46002</v>
      </c>
      <c r="C30" s="20" t="s">
        <v>1111</v>
      </c>
      <c r="D30" s="12">
        <v>20</v>
      </c>
      <c r="E30" s="18"/>
      <c r="F30" s="8">
        <f t="shared" si="0"/>
        <v>20</v>
      </c>
      <c r="G30" s="18"/>
      <c r="H30" s="19">
        <v>25000</v>
      </c>
      <c r="I30" s="25">
        <f t="shared" si="1"/>
        <v>0</v>
      </c>
      <c r="J30" s="12"/>
      <c r="K30" s="19">
        <v>40000</v>
      </c>
      <c r="L30" s="27">
        <f t="shared" si="2"/>
        <v>0</v>
      </c>
      <c r="M30" s="28">
        <f t="shared" si="3"/>
        <v>0</v>
      </c>
      <c r="N30" s="28">
        <f t="shared" si="4"/>
        <v>0</v>
      </c>
      <c r="O30" s="28">
        <f t="shared" si="5"/>
        <v>0</v>
      </c>
      <c r="P30" s="29"/>
    </row>
    <row r="31" spans="1:16" s="4" customFormat="1" ht="21" customHeight="1">
      <c r="A31" s="8">
        <v>28</v>
      </c>
      <c r="B31" s="9">
        <v>46002</v>
      </c>
      <c r="C31" s="20" t="s">
        <v>1112</v>
      </c>
      <c r="D31" s="12">
        <v>20</v>
      </c>
      <c r="E31" s="18"/>
      <c r="F31" s="8">
        <f t="shared" si="0"/>
        <v>20</v>
      </c>
      <c r="G31" s="18"/>
      <c r="H31" s="19">
        <v>10000</v>
      </c>
      <c r="I31" s="25">
        <f t="shared" si="1"/>
        <v>0</v>
      </c>
      <c r="J31" s="12"/>
      <c r="K31" s="19">
        <v>15000</v>
      </c>
      <c r="L31" s="27">
        <f t="shared" si="2"/>
        <v>0</v>
      </c>
      <c r="M31" s="28">
        <f t="shared" si="3"/>
        <v>0</v>
      </c>
      <c r="N31" s="28">
        <f t="shared" si="4"/>
        <v>0</v>
      </c>
      <c r="O31" s="28">
        <f t="shared" si="5"/>
        <v>0</v>
      </c>
      <c r="P31" s="29"/>
    </row>
    <row r="32" spans="1:16" s="4" customFormat="1" ht="21" customHeight="1">
      <c r="A32" s="8">
        <v>29</v>
      </c>
      <c r="B32" s="9">
        <v>46002</v>
      </c>
      <c r="C32" s="20" t="s">
        <v>1113</v>
      </c>
      <c r="D32" s="18">
        <v>10</v>
      </c>
      <c r="E32" s="18">
        <v>1</v>
      </c>
      <c r="F32" s="8">
        <f t="shared" si="0"/>
        <v>9</v>
      </c>
      <c r="G32" s="18"/>
      <c r="H32" s="19">
        <v>12000</v>
      </c>
      <c r="I32" s="25">
        <f t="shared" si="1"/>
        <v>12000</v>
      </c>
      <c r="J32" s="12">
        <v>1</v>
      </c>
      <c r="K32" s="19">
        <v>17000</v>
      </c>
      <c r="L32" s="27">
        <f t="shared" si="2"/>
        <v>17000</v>
      </c>
      <c r="M32" s="28">
        <f t="shared" si="3"/>
        <v>5000</v>
      </c>
      <c r="N32" s="28">
        <f t="shared" si="4"/>
        <v>3500</v>
      </c>
      <c r="O32" s="28">
        <f t="shared" si="5"/>
        <v>1500</v>
      </c>
      <c r="P32" s="29"/>
    </row>
    <row r="33" spans="1:16" s="4" customFormat="1" ht="21" customHeight="1">
      <c r="A33" s="8">
        <v>30</v>
      </c>
      <c r="B33" s="9">
        <v>46002</v>
      </c>
      <c r="C33" s="20" t="s">
        <v>1114</v>
      </c>
      <c r="D33" s="18">
        <v>10</v>
      </c>
      <c r="E33" s="18"/>
      <c r="F33" s="8">
        <f t="shared" si="0"/>
        <v>10</v>
      </c>
      <c r="G33" s="18"/>
      <c r="H33" s="19">
        <v>12000</v>
      </c>
      <c r="I33" s="25">
        <f t="shared" si="1"/>
        <v>0</v>
      </c>
      <c r="J33" s="12"/>
      <c r="K33" s="19">
        <v>17000</v>
      </c>
      <c r="L33" s="27">
        <f t="shared" si="2"/>
        <v>0</v>
      </c>
      <c r="M33" s="28">
        <f t="shared" si="3"/>
        <v>0</v>
      </c>
      <c r="N33" s="28">
        <f t="shared" si="4"/>
        <v>0</v>
      </c>
      <c r="O33" s="28">
        <f t="shared" si="5"/>
        <v>0</v>
      </c>
      <c r="P33" s="29"/>
    </row>
    <row r="34" spans="1:16" s="4" customFormat="1" ht="21" customHeight="1">
      <c r="A34" s="8">
        <v>31</v>
      </c>
      <c r="B34" s="9">
        <v>46002</v>
      </c>
      <c r="C34" s="20" t="s">
        <v>1115</v>
      </c>
      <c r="D34" s="18">
        <v>10</v>
      </c>
      <c r="E34" s="18"/>
      <c r="F34" s="8">
        <f t="shared" si="0"/>
        <v>10</v>
      </c>
      <c r="G34" s="18"/>
      <c r="H34" s="19">
        <v>12000</v>
      </c>
      <c r="I34" s="25">
        <f t="shared" si="1"/>
        <v>0</v>
      </c>
      <c r="J34" s="12"/>
      <c r="K34" s="19">
        <v>17000</v>
      </c>
      <c r="L34" s="27">
        <f t="shared" si="2"/>
        <v>0</v>
      </c>
      <c r="M34" s="28">
        <f t="shared" si="3"/>
        <v>0</v>
      </c>
      <c r="N34" s="28">
        <f t="shared" si="4"/>
        <v>0</v>
      </c>
      <c r="O34" s="28">
        <f t="shared" si="5"/>
        <v>0</v>
      </c>
      <c r="P34" s="29"/>
    </row>
    <row r="35" spans="1:16" s="4" customFormat="1" ht="21" customHeight="1">
      <c r="A35" s="8">
        <v>32</v>
      </c>
      <c r="B35" s="9">
        <v>46002</v>
      </c>
      <c r="C35" s="20" t="s">
        <v>1116</v>
      </c>
      <c r="D35" s="18">
        <v>50</v>
      </c>
      <c r="E35" s="18">
        <v>2</v>
      </c>
      <c r="F35" s="8">
        <f t="shared" si="0"/>
        <v>48</v>
      </c>
      <c r="G35" s="18"/>
      <c r="H35" s="19">
        <v>30000</v>
      </c>
      <c r="I35" s="25">
        <f t="shared" si="1"/>
        <v>60000</v>
      </c>
      <c r="J35" s="12">
        <v>2</v>
      </c>
      <c r="K35" s="19">
        <v>35000</v>
      </c>
      <c r="L35" s="27">
        <f t="shared" si="2"/>
        <v>70000</v>
      </c>
      <c r="M35" s="28">
        <f t="shared" si="3"/>
        <v>10000</v>
      </c>
      <c r="N35" s="28">
        <f t="shared" si="4"/>
        <v>7000</v>
      </c>
      <c r="O35" s="28">
        <f t="shared" si="5"/>
        <v>3000</v>
      </c>
      <c r="P35" s="29"/>
    </row>
    <row r="36" spans="1:16" ht="21" customHeight="1">
      <c r="A36" s="8">
        <v>33</v>
      </c>
      <c r="B36" s="9">
        <v>46002</v>
      </c>
      <c r="C36" s="21" t="s">
        <v>1117</v>
      </c>
      <c r="D36" s="12">
        <v>50</v>
      </c>
      <c r="E36" s="18"/>
      <c r="F36" s="8">
        <f t="shared" si="0"/>
        <v>50</v>
      </c>
      <c r="G36" s="18"/>
      <c r="H36" s="19">
        <v>30000</v>
      </c>
      <c r="I36" s="25">
        <f t="shared" si="1"/>
        <v>0</v>
      </c>
      <c r="J36" s="18"/>
      <c r="K36" s="19">
        <v>35000</v>
      </c>
      <c r="L36" s="27">
        <f t="shared" si="2"/>
        <v>0</v>
      </c>
      <c r="M36" s="28">
        <f t="shared" si="3"/>
        <v>0</v>
      </c>
      <c r="N36" s="28">
        <f t="shared" si="4"/>
        <v>0</v>
      </c>
      <c r="O36" s="28">
        <f t="shared" si="5"/>
        <v>0</v>
      </c>
    </row>
    <row r="37" spans="1:16" ht="21" customHeight="1">
      <c r="A37" s="8">
        <v>34</v>
      </c>
      <c r="B37" s="9">
        <v>46002</v>
      </c>
      <c r="C37" s="21" t="s">
        <v>1118</v>
      </c>
      <c r="D37" s="12">
        <v>50</v>
      </c>
      <c r="E37" s="18">
        <v>4</v>
      </c>
      <c r="F37" s="8">
        <f t="shared" si="0"/>
        <v>46</v>
      </c>
      <c r="G37" s="18"/>
      <c r="H37" s="19">
        <v>30000</v>
      </c>
      <c r="I37" s="25">
        <f t="shared" si="1"/>
        <v>120000</v>
      </c>
      <c r="J37" s="18">
        <v>4</v>
      </c>
      <c r="K37" s="19">
        <v>35000</v>
      </c>
      <c r="L37" s="27">
        <f t="shared" si="2"/>
        <v>140000</v>
      </c>
      <c r="M37" s="28">
        <f t="shared" si="3"/>
        <v>20000</v>
      </c>
      <c r="N37" s="28">
        <f t="shared" si="4"/>
        <v>14000</v>
      </c>
      <c r="O37" s="28">
        <f t="shared" si="5"/>
        <v>6000</v>
      </c>
    </row>
    <row r="38" spans="1:16" ht="21" customHeight="1">
      <c r="A38" s="8">
        <v>35</v>
      </c>
      <c r="B38" s="9">
        <v>46002</v>
      </c>
      <c r="C38" s="21" t="s">
        <v>1119</v>
      </c>
      <c r="D38" s="12">
        <v>50</v>
      </c>
      <c r="E38" s="18"/>
      <c r="F38" s="8">
        <f t="shared" si="0"/>
        <v>50</v>
      </c>
      <c r="G38" s="18"/>
      <c r="H38" s="19">
        <v>35000</v>
      </c>
      <c r="I38" s="25">
        <f t="shared" si="1"/>
        <v>0</v>
      </c>
      <c r="J38" s="18"/>
      <c r="K38" s="19">
        <v>40000</v>
      </c>
      <c r="L38" s="27">
        <f t="shared" si="2"/>
        <v>0</v>
      </c>
      <c r="M38" s="28">
        <f t="shared" si="3"/>
        <v>0</v>
      </c>
      <c r="N38" s="28">
        <f t="shared" si="4"/>
        <v>0</v>
      </c>
      <c r="O38" s="28">
        <f t="shared" si="5"/>
        <v>0</v>
      </c>
    </row>
    <row r="39" spans="1:16" ht="21" customHeight="1">
      <c r="A39" s="8">
        <v>36</v>
      </c>
      <c r="B39" s="9">
        <v>46002</v>
      </c>
      <c r="C39" s="21" t="s">
        <v>1120</v>
      </c>
      <c r="D39" s="12">
        <v>50</v>
      </c>
      <c r="E39" s="18"/>
      <c r="F39" s="8">
        <f t="shared" si="0"/>
        <v>50</v>
      </c>
      <c r="G39" s="18"/>
      <c r="H39" s="19">
        <v>41000</v>
      </c>
      <c r="I39" s="25">
        <f t="shared" si="1"/>
        <v>0</v>
      </c>
      <c r="J39" s="18"/>
      <c r="K39" s="19">
        <v>46000</v>
      </c>
      <c r="L39" s="27">
        <f t="shared" si="2"/>
        <v>0</v>
      </c>
      <c r="M39" s="28">
        <f t="shared" si="3"/>
        <v>0</v>
      </c>
      <c r="N39" s="28">
        <f t="shared" si="4"/>
        <v>0</v>
      </c>
      <c r="O39" s="28">
        <f t="shared" si="5"/>
        <v>0</v>
      </c>
    </row>
    <row r="40" spans="1:16" ht="21" customHeight="1">
      <c r="A40" s="8">
        <v>37</v>
      </c>
      <c r="B40" s="9">
        <v>46002</v>
      </c>
      <c r="C40" s="10" t="s">
        <v>1121</v>
      </c>
      <c r="D40" s="12">
        <v>30</v>
      </c>
      <c r="E40" s="12"/>
      <c r="F40" s="8">
        <f t="shared" si="0"/>
        <v>30</v>
      </c>
      <c r="G40" s="12"/>
      <c r="H40" s="17">
        <v>2500</v>
      </c>
      <c r="I40" s="25">
        <f t="shared" si="1"/>
        <v>0</v>
      </c>
      <c r="J40" s="12"/>
      <c r="K40" s="17">
        <v>8000</v>
      </c>
      <c r="L40" s="27">
        <f t="shared" si="2"/>
        <v>0</v>
      </c>
      <c r="M40" s="28">
        <f t="shared" si="3"/>
        <v>0</v>
      </c>
      <c r="N40" s="28">
        <f t="shared" si="4"/>
        <v>0</v>
      </c>
      <c r="O40" s="28">
        <f t="shared" si="5"/>
        <v>0</v>
      </c>
    </row>
    <row r="41" spans="1:16" ht="21" customHeight="1">
      <c r="A41" s="8">
        <v>38</v>
      </c>
      <c r="B41" s="9">
        <v>46002</v>
      </c>
      <c r="C41" s="21" t="s">
        <v>1122</v>
      </c>
      <c r="D41" s="12">
        <v>30</v>
      </c>
      <c r="E41" s="18"/>
      <c r="F41" s="8">
        <f t="shared" si="0"/>
        <v>30</v>
      </c>
      <c r="G41" s="18"/>
      <c r="H41" s="19">
        <v>2000</v>
      </c>
      <c r="I41" s="25">
        <f t="shared" si="1"/>
        <v>0</v>
      </c>
      <c r="J41" s="18"/>
      <c r="K41" s="19">
        <v>8000</v>
      </c>
      <c r="L41" s="27">
        <f t="shared" si="2"/>
        <v>0</v>
      </c>
      <c r="M41" s="28">
        <f t="shared" si="3"/>
        <v>0</v>
      </c>
      <c r="N41" s="28">
        <f t="shared" si="4"/>
        <v>0</v>
      </c>
      <c r="O41" s="28">
        <f t="shared" si="5"/>
        <v>0</v>
      </c>
    </row>
    <row r="42" spans="1:16" ht="21" customHeight="1">
      <c r="A42" s="8">
        <v>39</v>
      </c>
      <c r="B42" s="9">
        <v>46002</v>
      </c>
      <c r="C42" s="21" t="s">
        <v>1123</v>
      </c>
      <c r="D42" s="18">
        <v>48</v>
      </c>
      <c r="E42" s="18"/>
      <c r="F42" s="8">
        <f t="shared" si="0"/>
        <v>48</v>
      </c>
      <c r="G42" s="18"/>
      <c r="H42" s="19">
        <v>62500</v>
      </c>
      <c r="I42" s="25">
        <f t="shared" si="1"/>
        <v>0</v>
      </c>
      <c r="J42" s="18"/>
      <c r="K42" s="19">
        <v>67500</v>
      </c>
      <c r="L42" s="27">
        <f t="shared" si="2"/>
        <v>0</v>
      </c>
      <c r="M42" s="28">
        <f t="shared" si="3"/>
        <v>0</v>
      </c>
      <c r="N42" s="28">
        <f t="shared" si="4"/>
        <v>0</v>
      </c>
      <c r="O42" s="28">
        <f t="shared" si="5"/>
        <v>0</v>
      </c>
    </row>
    <row r="43" spans="1:16" ht="21" customHeight="1">
      <c r="A43" s="8">
        <v>40</v>
      </c>
      <c r="B43" s="9">
        <v>46002</v>
      </c>
      <c r="C43" s="21" t="s">
        <v>1124</v>
      </c>
      <c r="D43" s="18">
        <v>48</v>
      </c>
      <c r="E43" s="18">
        <v>2</v>
      </c>
      <c r="F43" s="8">
        <f t="shared" si="0"/>
        <v>46</v>
      </c>
      <c r="G43" s="18"/>
      <c r="H43" s="19">
        <v>52500</v>
      </c>
      <c r="I43" s="25">
        <f t="shared" si="1"/>
        <v>105000</v>
      </c>
      <c r="J43" s="18">
        <v>2</v>
      </c>
      <c r="K43" s="19">
        <v>58000</v>
      </c>
      <c r="L43" s="27">
        <f t="shared" si="2"/>
        <v>116000</v>
      </c>
      <c r="M43" s="28">
        <f t="shared" si="3"/>
        <v>11000</v>
      </c>
      <c r="N43" s="28">
        <f t="shared" si="4"/>
        <v>7700</v>
      </c>
      <c r="O43" s="28">
        <f t="shared" si="5"/>
        <v>3300</v>
      </c>
    </row>
    <row r="44" spans="1:16" ht="21" customHeight="1">
      <c r="A44" s="8">
        <v>41</v>
      </c>
      <c r="B44" s="9">
        <v>46002</v>
      </c>
      <c r="C44" s="21" t="s">
        <v>1125</v>
      </c>
      <c r="D44" s="18">
        <v>48</v>
      </c>
      <c r="E44" s="18">
        <v>4</v>
      </c>
      <c r="F44" s="8">
        <f t="shared" si="0"/>
        <v>44</v>
      </c>
      <c r="G44" s="18"/>
      <c r="H44" s="19">
        <v>42000</v>
      </c>
      <c r="I44" s="25">
        <f t="shared" si="1"/>
        <v>168000</v>
      </c>
      <c r="J44" s="18">
        <v>4</v>
      </c>
      <c r="K44" s="19">
        <v>50000</v>
      </c>
      <c r="L44" s="27">
        <f t="shared" si="2"/>
        <v>200000</v>
      </c>
      <c r="M44" s="28">
        <f t="shared" si="3"/>
        <v>32000</v>
      </c>
      <c r="N44" s="28">
        <f t="shared" si="4"/>
        <v>22400</v>
      </c>
      <c r="O44" s="28">
        <f t="shared" si="5"/>
        <v>9600</v>
      </c>
    </row>
    <row r="45" spans="1:16" ht="21" customHeight="1">
      <c r="A45" s="8">
        <v>42</v>
      </c>
      <c r="B45" s="9">
        <v>46002</v>
      </c>
      <c r="C45" s="21" t="s">
        <v>1126</v>
      </c>
      <c r="D45" s="18">
        <v>48</v>
      </c>
      <c r="E45" s="18"/>
      <c r="F45" s="8">
        <f t="shared" si="0"/>
        <v>48</v>
      </c>
      <c r="G45" s="18"/>
      <c r="H45" s="19">
        <v>42000</v>
      </c>
      <c r="I45" s="25">
        <f t="shared" si="1"/>
        <v>0</v>
      </c>
      <c r="J45" s="18"/>
      <c r="K45" s="19">
        <v>49000</v>
      </c>
      <c r="L45" s="27">
        <f t="shared" si="2"/>
        <v>0</v>
      </c>
      <c r="M45" s="28">
        <f t="shared" si="3"/>
        <v>0</v>
      </c>
      <c r="N45" s="28">
        <f t="shared" si="4"/>
        <v>0</v>
      </c>
      <c r="O45" s="28">
        <f t="shared" si="5"/>
        <v>0</v>
      </c>
    </row>
    <row r="46" spans="1:16" ht="21" customHeight="1">
      <c r="A46" s="8">
        <v>43</v>
      </c>
      <c r="B46" s="9">
        <v>46002</v>
      </c>
      <c r="C46" s="21" t="s">
        <v>1127</v>
      </c>
      <c r="D46" s="12">
        <v>12</v>
      </c>
      <c r="E46" s="18"/>
      <c r="F46" s="8">
        <f t="shared" si="0"/>
        <v>12</v>
      </c>
      <c r="G46" s="18"/>
      <c r="H46" s="19">
        <v>52000</v>
      </c>
      <c r="I46" s="25">
        <f t="shared" si="1"/>
        <v>0</v>
      </c>
      <c r="J46" s="18"/>
      <c r="K46" s="19">
        <v>59000</v>
      </c>
      <c r="L46" s="27">
        <f t="shared" si="2"/>
        <v>0</v>
      </c>
      <c r="M46" s="28">
        <f t="shared" si="3"/>
        <v>0</v>
      </c>
      <c r="N46" s="28">
        <f t="shared" si="4"/>
        <v>0</v>
      </c>
      <c r="O46" s="28">
        <f t="shared" si="5"/>
        <v>0</v>
      </c>
    </row>
    <row r="47" spans="1:16" ht="21" customHeight="1">
      <c r="A47" s="8">
        <v>44</v>
      </c>
      <c r="B47" s="9">
        <v>46002</v>
      </c>
      <c r="C47" s="21" t="s">
        <v>1128</v>
      </c>
      <c r="D47" s="12">
        <v>12</v>
      </c>
      <c r="E47" s="18"/>
      <c r="F47" s="8">
        <f t="shared" si="0"/>
        <v>12</v>
      </c>
      <c r="G47" s="18"/>
      <c r="H47" s="19">
        <v>62000</v>
      </c>
      <c r="I47" s="25">
        <f t="shared" si="1"/>
        <v>0</v>
      </c>
      <c r="J47" s="18"/>
      <c r="K47" s="19">
        <v>69000</v>
      </c>
      <c r="L47" s="27">
        <f t="shared" si="2"/>
        <v>0</v>
      </c>
      <c r="M47" s="28">
        <f t="shared" si="3"/>
        <v>0</v>
      </c>
      <c r="N47" s="28">
        <f t="shared" si="4"/>
        <v>0</v>
      </c>
      <c r="O47" s="28">
        <f t="shared" si="5"/>
        <v>0</v>
      </c>
    </row>
    <row r="48" spans="1:16" ht="21" customHeight="1">
      <c r="A48" s="8">
        <v>45</v>
      </c>
      <c r="B48" s="9">
        <v>46002</v>
      </c>
      <c r="C48" s="10" t="s">
        <v>1129</v>
      </c>
      <c r="D48" s="12">
        <v>24</v>
      </c>
      <c r="E48" s="12"/>
      <c r="F48" s="8">
        <f t="shared" si="0"/>
        <v>24</v>
      </c>
      <c r="G48" s="12"/>
      <c r="H48" s="17">
        <v>51000</v>
      </c>
      <c r="I48" s="25">
        <f t="shared" si="1"/>
        <v>0</v>
      </c>
      <c r="J48" s="12"/>
      <c r="K48" s="17">
        <v>56000</v>
      </c>
      <c r="L48" s="27">
        <f t="shared" si="2"/>
        <v>0</v>
      </c>
      <c r="M48" s="28">
        <f t="shared" si="3"/>
        <v>0</v>
      </c>
      <c r="N48" s="28">
        <f t="shared" si="4"/>
        <v>0</v>
      </c>
      <c r="O48" s="28">
        <f t="shared" si="5"/>
        <v>0</v>
      </c>
    </row>
    <row r="49" spans="1:15" ht="21" customHeight="1">
      <c r="A49" s="8">
        <v>46</v>
      </c>
      <c r="B49" s="9">
        <v>46002</v>
      </c>
      <c r="C49" s="21" t="s">
        <v>1130</v>
      </c>
      <c r="D49" s="12">
        <v>24</v>
      </c>
      <c r="E49" s="18">
        <v>1</v>
      </c>
      <c r="F49" s="8">
        <f t="shared" si="0"/>
        <v>23</v>
      </c>
      <c r="G49" s="18"/>
      <c r="H49" s="19">
        <v>45000</v>
      </c>
      <c r="I49" s="25">
        <f t="shared" si="1"/>
        <v>45000</v>
      </c>
      <c r="J49" s="18">
        <v>1</v>
      </c>
      <c r="K49" s="19">
        <v>56000</v>
      </c>
      <c r="L49" s="27">
        <f t="shared" si="2"/>
        <v>56000</v>
      </c>
      <c r="M49" s="28">
        <f t="shared" si="3"/>
        <v>11000</v>
      </c>
      <c r="N49" s="28">
        <f t="shared" si="4"/>
        <v>7700</v>
      </c>
      <c r="O49" s="28">
        <f t="shared" si="5"/>
        <v>3300</v>
      </c>
    </row>
    <row r="50" spans="1:15" ht="21" customHeight="1">
      <c r="A50" s="8">
        <v>47</v>
      </c>
      <c r="B50" s="9">
        <v>46002</v>
      </c>
      <c r="C50" s="21" t="s">
        <v>1131</v>
      </c>
      <c r="D50" s="12">
        <v>12</v>
      </c>
      <c r="E50" s="18">
        <v>1</v>
      </c>
      <c r="F50" s="8">
        <f t="shared" si="0"/>
        <v>11</v>
      </c>
      <c r="G50" s="18"/>
      <c r="H50" s="19">
        <v>55000</v>
      </c>
      <c r="I50" s="25">
        <f t="shared" si="1"/>
        <v>55000</v>
      </c>
      <c r="J50" s="18">
        <v>1</v>
      </c>
      <c r="K50" s="19">
        <v>60000</v>
      </c>
      <c r="L50" s="27">
        <f t="shared" si="2"/>
        <v>60000</v>
      </c>
      <c r="M50" s="28">
        <f t="shared" si="3"/>
        <v>5000</v>
      </c>
      <c r="N50" s="28">
        <f t="shared" si="4"/>
        <v>3500</v>
      </c>
      <c r="O50" s="28">
        <f t="shared" si="5"/>
        <v>1500</v>
      </c>
    </row>
    <row r="51" spans="1:15" ht="21" customHeight="1">
      <c r="A51" s="8">
        <v>48</v>
      </c>
      <c r="B51" s="9">
        <v>46002</v>
      </c>
      <c r="C51" s="21" t="s">
        <v>1132</v>
      </c>
      <c r="D51" s="12">
        <v>12</v>
      </c>
      <c r="E51" s="18"/>
      <c r="F51" s="8">
        <f t="shared" si="0"/>
        <v>12</v>
      </c>
      <c r="G51" s="18"/>
      <c r="H51" s="19">
        <v>142000</v>
      </c>
      <c r="I51" s="25">
        <f t="shared" si="1"/>
        <v>0</v>
      </c>
      <c r="J51" s="18"/>
      <c r="K51" s="19">
        <v>65000</v>
      </c>
      <c r="L51" s="27">
        <f t="shared" si="2"/>
        <v>0</v>
      </c>
      <c r="M51" s="28">
        <f t="shared" si="3"/>
        <v>0</v>
      </c>
      <c r="N51" s="28">
        <f t="shared" si="4"/>
        <v>0</v>
      </c>
      <c r="O51" s="28">
        <f t="shared" si="5"/>
        <v>0</v>
      </c>
    </row>
    <row r="52" spans="1:15" ht="21" customHeight="1">
      <c r="A52" s="8">
        <v>49</v>
      </c>
      <c r="B52" s="9">
        <v>46002</v>
      </c>
      <c r="C52" s="21" t="s">
        <v>1133</v>
      </c>
      <c r="D52" s="18">
        <v>12</v>
      </c>
      <c r="E52" s="18">
        <v>2</v>
      </c>
      <c r="F52" s="8">
        <f t="shared" si="0"/>
        <v>10</v>
      </c>
      <c r="G52" s="18"/>
      <c r="H52" s="19">
        <v>41500</v>
      </c>
      <c r="I52" s="25">
        <f t="shared" si="1"/>
        <v>83000</v>
      </c>
      <c r="J52" s="18">
        <v>2</v>
      </c>
      <c r="K52" s="19">
        <v>50000</v>
      </c>
      <c r="L52" s="27">
        <f t="shared" si="2"/>
        <v>100000</v>
      </c>
      <c r="M52" s="28">
        <f t="shared" si="3"/>
        <v>17000</v>
      </c>
      <c r="N52" s="28">
        <f t="shared" si="4"/>
        <v>11900</v>
      </c>
      <c r="O52" s="28">
        <f t="shared" si="5"/>
        <v>5100</v>
      </c>
    </row>
    <row r="53" spans="1:15" ht="21" customHeight="1">
      <c r="A53" s="8">
        <v>50</v>
      </c>
      <c r="B53" s="9">
        <v>46002</v>
      </c>
      <c r="C53" s="21" t="s">
        <v>1134</v>
      </c>
      <c r="D53" s="18">
        <v>12</v>
      </c>
      <c r="E53" s="18"/>
      <c r="F53" s="8">
        <f t="shared" si="0"/>
        <v>12</v>
      </c>
      <c r="G53" s="18"/>
      <c r="H53" s="19">
        <v>56500</v>
      </c>
      <c r="I53" s="25">
        <f t="shared" si="1"/>
        <v>0</v>
      </c>
      <c r="J53" s="18"/>
      <c r="K53" s="19">
        <v>65000</v>
      </c>
      <c r="L53" s="27">
        <f t="shared" si="2"/>
        <v>0</v>
      </c>
      <c r="M53" s="28">
        <f t="shared" si="3"/>
        <v>0</v>
      </c>
      <c r="N53" s="28">
        <f t="shared" si="4"/>
        <v>0</v>
      </c>
      <c r="O53" s="28">
        <f t="shared" si="5"/>
        <v>0</v>
      </c>
    </row>
    <row r="54" spans="1:15" ht="21" customHeight="1">
      <c r="A54" s="8">
        <v>51</v>
      </c>
      <c r="B54" s="9">
        <v>46002</v>
      </c>
      <c r="C54" s="21" t="s">
        <v>1135</v>
      </c>
      <c r="D54" s="18">
        <v>12</v>
      </c>
      <c r="E54" s="18">
        <v>1</v>
      </c>
      <c r="F54" s="8">
        <f t="shared" si="0"/>
        <v>11</v>
      </c>
      <c r="G54" s="18"/>
      <c r="H54" s="19">
        <v>41500</v>
      </c>
      <c r="I54" s="25">
        <f t="shared" si="1"/>
        <v>41500</v>
      </c>
      <c r="J54" s="18">
        <v>1</v>
      </c>
      <c r="K54" s="19">
        <v>48000</v>
      </c>
      <c r="L54" s="27">
        <f t="shared" si="2"/>
        <v>48000</v>
      </c>
      <c r="M54" s="28">
        <f t="shared" si="3"/>
        <v>6500</v>
      </c>
      <c r="N54" s="28">
        <f t="shared" si="4"/>
        <v>4550</v>
      </c>
      <c r="O54" s="28">
        <f t="shared" si="5"/>
        <v>1950</v>
      </c>
    </row>
    <row r="55" spans="1:15" ht="21" customHeight="1">
      <c r="A55" s="8">
        <v>52</v>
      </c>
      <c r="B55" s="9">
        <v>46002</v>
      </c>
      <c r="C55" s="21" t="s">
        <v>1136</v>
      </c>
      <c r="D55" s="18">
        <v>24</v>
      </c>
      <c r="E55" s="18"/>
      <c r="F55" s="8">
        <f t="shared" si="0"/>
        <v>24</v>
      </c>
      <c r="G55" s="18"/>
      <c r="H55" s="19">
        <v>32500</v>
      </c>
      <c r="I55" s="25">
        <f t="shared" si="1"/>
        <v>0</v>
      </c>
      <c r="J55" s="18"/>
      <c r="K55" s="19">
        <v>38000</v>
      </c>
      <c r="L55" s="27">
        <f t="shared" si="2"/>
        <v>0</v>
      </c>
      <c r="M55" s="28">
        <f t="shared" si="3"/>
        <v>0</v>
      </c>
      <c r="N55" s="28">
        <f t="shared" si="4"/>
        <v>0</v>
      </c>
      <c r="O55" s="28">
        <f t="shared" si="5"/>
        <v>0</v>
      </c>
    </row>
    <row r="56" spans="1:15" ht="21" customHeight="1">
      <c r="A56" s="8">
        <v>53</v>
      </c>
      <c r="B56" s="9">
        <v>46002</v>
      </c>
      <c r="C56" s="21" t="s">
        <v>1137</v>
      </c>
      <c r="D56" s="12">
        <v>24</v>
      </c>
      <c r="E56" s="18"/>
      <c r="F56" s="8">
        <f t="shared" si="0"/>
        <v>24</v>
      </c>
      <c r="G56" s="18"/>
      <c r="H56" s="19">
        <v>45500</v>
      </c>
      <c r="I56" s="25">
        <f t="shared" si="1"/>
        <v>0</v>
      </c>
      <c r="J56" s="18"/>
      <c r="K56" s="19">
        <v>52000</v>
      </c>
      <c r="L56" s="27">
        <f t="shared" si="2"/>
        <v>0</v>
      </c>
      <c r="M56" s="28">
        <f t="shared" si="3"/>
        <v>0</v>
      </c>
      <c r="N56" s="28">
        <f t="shared" si="4"/>
        <v>0</v>
      </c>
      <c r="O56" s="28">
        <f t="shared" si="5"/>
        <v>0</v>
      </c>
    </row>
    <row r="57" spans="1:15" ht="21" customHeight="1">
      <c r="A57" s="8">
        <v>54</v>
      </c>
      <c r="B57" s="9">
        <v>46002</v>
      </c>
      <c r="C57" s="21" t="s">
        <v>1138</v>
      </c>
      <c r="D57" s="12">
        <v>24</v>
      </c>
      <c r="E57" s="18">
        <v>1</v>
      </c>
      <c r="F57" s="8">
        <f t="shared" si="0"/>
        <v>23</v>
      </c>
      <c r="G57" s="18"/>
      <c r="H57" s="19">
        <v>35500</v>
      </c>
      <c r="I57" s="25">
        <f t="shared" si="1"/>
        <v>35500</v>
      </c>
      <c r="J57" s="18">
        <v>1</v>
      </c>
      <c r="K57" s="19">
        <v>42000</v>
      </c>
      <c r="L57" s="27">
        <f t="shared" si="2"/>
        <v>42000</v>
      </c>
      <c r="M57" s="28">
        <f t="shared" si="3"/>
        <v>6500</v>
      </c>
      <c r="N57" s="28">
        <f t="shared" si="4"/>
        <v>4550</v>
      </c>
      <c r="O57" s="28">
        <f t="shared" si="5"/>
        <v>1950</v>
      </c>
    </row>
    <row r="58" spans="1:15" ht="21" customHeight="1">
      <c r="A58" s="8">
        <v>55</v>
      </c>
      <c r="B58" s="9">
        <v>46002</v>
      </c>
      <c r="C58" s="21" t="s">
        <v>1139</v>
      </c>
      <c r="D58" s="12">
        <v>24</v>
      </c>
      <c r="E58" s="18"/>
      <c r="F58" s="8">
        <f t="shared" si="0"/>
        <v>24</v>
      </c>
      <c r="G58" s="18"/>
      <c r="H58" s="19">
        <v>41500</v>
      </c>
      <c r="I58" s="25">
        <f t="shared" si="1"/>
        <v>0</v>
      </c>
      <c r="J58" s="18"/>
      <c r="K58" s="19">
        <v>48000</v>
      </c>
      <c r="L58" s="27">
        <f t="shared" si="2"/>
        <v>0</v>
      </c>
      <c r="M58" s="28">
        <f t="shared" si="3"/>
        <v>0</v>
      </c>
      <c r="N58" s="28">
        <f t="shared" si="4"/>
        <v>0</v>
      </c>
      <c r="O58" s="28">
        <f t="shared" si="5"/>
        <v>0</v>
      </c>
    </row>
    <row r="59" spans="1:15" ht="21" customHeight="1">
      <c r="A59" s="8">
        <v>56</v>
      </c>
      <c r="B59" s="9">
        <v>46002</v>
      </c>
      <c r="C59" s="21" t="s">
        <v>1140</v>
      </c>
      <c r="D59" s="12">
        <v>24</v>
      </c>
      <c r="E59" s="18"/>
      <c r="F59" s="8">
        <f t="shared" si="0"/>
        <v>24</v>
      </c>
      <c r="G59" s="18"/>
      <c r="H59" s="19">
        <v>35500</v>
      </c>
      <c r="I59" s="25">
        <f t="shared" si="1"/>
        <v>0</v>
      </c>
      <c r="J59" s="18"/>
      <c r="K59" s="19">
        <v>41000</v>
      </c>
      <c r="L59" s="27">
        <f t="shared" si="2"/>
        <v>0</v>
      </c>
      <c r="M59" s="28">
        <f t="shared" si="3"/>
        <v>0</v>
      </c>
      <c r="N59" s="28">
        <f t="shared" si="4"/>
        <v>0</v>
      </c>
      <c r="O59" s="28">
        <f t="shared" si="5"/>
        <v>0</v>
      </c>
    </row>
    <row r="60" spans="1:15" ht="21" customHeight="1">
      <c r="A60" s="8">
        <v>57</v>
      </c>
      <c r="B60" s="9">
        <v>46002</v>
      </c>
      <c r="C60" s="10" t="s">
        <v>1141</v>
      </c>
      <c r="D60" s="12">
        <v>24</v>
      </c>
      <c r="E60" s="12"/>
      <c r="F60" s="8">
        <f t="shared" si="0"/>
        <v>24</v>
      </c>
      <c r="G60" s="12"/>
      <c r="H60" s="17">
        <v>43000</v>
      </c>
      <c r="I60" s="25">
        <f t="shared" si="1"/>
        <v>0</v>
      </c>
      <c r="J60" s="12"/>
      <c r="K60" s="17">
        <v>49000</v>
      </c>
      <c r="L60" s="27">
        <f t="shared" si="2"/>
        <v>0</v>
      </c>
      <c r="M60" s="28">
        <f t="shared" si="3"/>
        <v>0</v>
      </c>
      <c r="N60" s="28">
        <f t="shared" si="4"/>
        <v>0</v>
      </c>
      <c r="O60" s="28">
        <f t="shared" si="5"/>
        <v>0</v>
      </c>
    </row>
    <row r="61" spans="1:15" ht="21" customHeight="1">
      <c r="A61" s="8">
        <v>58</v>
      </c>
      <c r="B61" s="9">
        <v>46002</v>
      </c>
      <c r="C61" s="21" t="s">
        <v>1142</v>
      </c>
      <c r="D61" s="12">
        <v>24</v>
      </c>
      <c r="E61" s="18"/>
      <c r="F61" s="8">
        <f t="shared" si="0"/>
        <v>24</v>
      </c>
      <c r="G61" s="18"/>
      <c r="H61" s="19">
        <v>56000</v>
      </c>
      <c r="I61" s="25">
        <f t="shared" si="1"/>
        <v>0</v>
      </c>
      <c r="J61" s="18"/>
      <c r="K61" s="19">
        <v>65000</v>
      </c>
      <c r="L61" s="27">
        <f t="shared" si="2"/>
        <v>0</v>
      </c>
      <c r="M61" s="28">
        <f t="shared" si="3"/>
        <v>0</v>
      </c>
      <c r="N61" s="28">
        <f t="shared" si="4"/>
        <v>0</v>
      </c>
      <c r="O61" s="28">
        <f t="shared" si="5"/>
        <v>0</v>
      </c>
    </row>
    <row r="62" spans="1:15" ht="21" customHeight="1">
      <c r="A62" s="8">
        <v>59</v>
      </c>
      <c r="B62" s="9">
        <v>46002</v>
      </c>
      <c r="C62" s="21" t="s">
        <v>1143</v>
      </c>
      <c r="D62" s="18">
        <v>24</v>
      </c>
      <c r="E62" s="18">
        <v>3</v>
      </c>
      <c r="F62" s="8">
        <f t="shared" si="0"/>
        <v>21</v>
      </c>
      <c r="G62" s="18"/>
      <c r="H62" s="19">
        <v>59000</v>
      </c>
      <c r="I62" s="25">
        <f t="shared" si="1"/>
        <v>177000</v>
      </c>
      <c r="J62" s="18">
        <v>3</v>
      </c>
      <c r="K62" s="19">
        <v>65000</v>
      </c>
      <c r="L62" s="27">
        <f t="shared" si="2"/>
        <v>195000</v>
      </c>
      <c r="M62" s="28">
        <f t="shared" si="3"/>
        <v>18000</v>
      </c>
      <c r="N62" s="28">
        <f t="shared" si="4"/>
        <v>12600</v>
      </c>
      <c r="O62" s="28">
        <f t="shared" si="5"/>
        <v>5400</v>
      </c>
    </row>
    <row r="63" spans="1:15" ht="21" customHeight="1">
      <c r="A63" s="8">
        <v>60</v>
      </c>
      <c r="B63" s="9">
        <v>46002</v>
      </c>
      <c r="C63" s="21" t="s">
        <v>1144</v>
      </c>
      <c r="D63" s="18">
        <v>24</v>
      </c>
      <c r="E63" s="18"/>
      <c r="F63" s="8">
        <f t="shared" si="0"/>
        <v>24</v>
      </c>
      <c r="G63" s="18"/>
      <c r="H63" s="19">
        <v>18000</v>
      </c>
      <c r="I63" s="25">
        <f t="shared" si="1"/>
        <v>0</v>
      </c>
      <c r="J63" s="18"/>
      <c r="K63" s="19">
        <v>26000</v>
      </c>
      <c r="L63" s="27">
        <f t="shared" si="2"/>
        <v>0</v>
      </c>
      <c r="M63" s="28">
        <f t="shared" si="3"/>
        <v>0</v>
      </c>
      <c r="N63" s="28">
        <f t="shared" si="4"/>
        <v>0</v>
      </c>
      <c r="O63" s="28">
        <f t="shared" si="5"/>
        <v>0</v>
      </c>
    </row>
    <row r="64" spans="1:15" ht="21" customHeight="1">
      <c r="A64" s="8">
        <v>61</v>
      </c>
      <c r="B64" s="9">
        <v>46002</v>
      </c>
      <c r="C64" s="21" t="s">
        <v>1145</v>
      </c>
      <c r="D64" s="18">
        <v>24</v>
      </c>
      <c r="E64" s="18"/>
      <c r="F64" s="8">
        <f t="shared" si="0"/>
        <v>24</v>
      </c>
      <c r="G64" s="18"/>
      <c r="H64" s="19">
        <v>14000</v>
      </c>
      <c r="I64" s="25">
        <f t="shared" si="1"/>
        <v>0</v>
      </c>
      <c r="J64" s="18"/>
      <c r="K64" s="19">
        <v>19000</v>
      </c>
      <c r="L64" s="27">
        <f t="shared" si="2"/>
        <v>0</v>
      </c>
      <c r="M64" s="28">
        <f t="shared" si="3"/>
        <v>0</v>
      </c>
      <c r="N64" s="28">
        <f t="shared" si="4"/>
        <v>0</v>
      </c>
      <c r="O64" s="28">
        <f t="shared" si="5"/>
        <v>0</v>
      </c>
    </row>
    <row r="65" spans="1:17" ht="21" customHeight="1">
      <c r="A65" s="8">
        <v>62</v>
      </c>
      <c r="B65" s="9">
        <v>46002</v>
      </c>
      <c r="C65" s="21" t="s">
        <v>1146</v>
      </c>
      <c r="D65" s="18">
        <v>24</v>
      </c>
      <c r="E65" s="18"/>
      <c r="F65" s="8">
        <f t="shared" si="0"/>
        <v>24</v>
      </c>
      <c r="G65" s="18"/>
      <c r="H65" s="19">
        <v>16500</v>
      </c>
      <c r="I65" s="25">
        <f t="shared" si="1"/>
        <v>0</v>
      </c>
      <c r="J65" s="18"/>
      <c r="K65" s="19">
        <v>21500</v>
      </c>
      <c r="L65" s="27">
        <f t="shared" si="2"/>
        <v>0</v>
      </c>
      <c r="M65" s="28">
        <f t="shared" si="3"/>
        <v>0</v>
      </c>
      <c r="N65" s="28">
        <f t="shared" si="4"/>
        <v>0</v>
      </c>
      <c r="O65" s="28">
        <f t="shared" si="5"/>
        <v>0</v>
      </c>
    </row>
    <row r="66" spans="1:17" ht="21" customHeight="1">
      <c r="A66" s="8">
        <v>63</v>
      </c>
      <c r="B66" s="9">
        <v>46002</v>
      </c>
      <c r="C66" s="21" t="s">
        <v>1147</v>
      </c>
      <c r="D66" s="12">
        <v>24</v>
      </c>
      <c r="E66" s="18"/>
      <c r="F66" s="8">
        <f t="shared" si="0"/>
        <v>24</v>
      </c>
      <c r="G66" s="18"/>
      <c r="H66" s="19">
        <v>40000</v>
      </c>
      <c r="I66" s="25">
        <f t="shared" si="1"/>
        <v>0</v>
      </c>
      <c r="J66" s="18"/>
      <c r="K66" s="19">
        <v>47000</v>
      </c>
      <c r="L66" s="27">
        <f t="shared" si="2"/>
        <v>0</v>
      </c>
      <c r="M66" s="28">
        <f t="shared" si="3"/>
        <v>0</v>
      </c>
      <c r="N66" s="28">
        <f t="shared" si="4"/>
        <v>0</v>
      </c>
      <c r="O66" s="28">
        <f t="shared" si="5"/>
        <v>0</v>
      </c>
    </row>
    <row r="67" spans="1:17" ht="21" customHeight="1">
      <c r="A67" s="8">
        <v>64</v>
      </c>
      <c r="B67" s="9">
        <v>46002</v>
      </c>
      <c r="C67" s="21" t="s">
        <v>1148</v>
      </c>
      <c r="D67" s="12">
        <v>3</v>
      </c>
      <c r="E67" s="18"/>
      <c r="F67" s="8">
        <f t="shared" si="0"/>
        <v>3</v>
      </c>
      <c r="G67" s="18"/>
      <c r="H67" s="19">
        <v>180000</v>
      </c>
      <c r="I67" s="25">
        <f t="shared" si="1"/>
        <v>0</v>
      </c>
      <c r="J67" s="18"/>
      <c r="K67" s="19">
        <v>215000</v>
      </c>
      <c r="L67" s="27">
        <f t="shared" si="2"/>
        <v>0</v>
      </c>
      <c r="M67" s="28">
        <f t="shared" si="3"/>
        <v>0</v>
      </c>
      <c r="N67" s="28">
        <f t="shared" si="4"/>
        <v>0</v>
      </c>
      <c r="O67" s="28">
        <f t="shared" si="5"/>
        <v>0</v>
      </c>
    </row>
    <row r="68" spans="1:17" ht="21" customHeight="1">
      <c r="A68" s="8">
        <v>65</v>
      </c>
      <c r="B68" s="9">
        <v>46002</v>
      </c>
      <c r="C68" s="21" t="s">
        <v>1149</v>
      </c>
      <c r="D68" s="12">
        <v>3</v>
      </c>
      <c r="E68" s="18"/>
      <c r="F68" s="8">
        <f>SUM(D68-E68)</f>
        <v>3</v>
      </c>
      <c r="G68" s="18"/>
      <c r="H68" s="19">
        <v>255000</v>
      </c>
      <c r="I68" s="25">
        <f>SUM(E68*H68)</f>
        <v>0</v>
      </c>
      <c r="J68" s="18"/>
      <c r="K68" s="19">
        <v>285000</v>
      </c>
      <c r="L68" s="27">
        <f>SUM(J68*K68)</f>
        <v>0</v>
      </c>
      <c r="M68" s="28">
        <f>SUM(L68-I68)</f>
        <v>0</v>
      </c>
      <c r="N68" s="28">
        <f>SUM(M68*70%)</f>
        <v>0</v>
      </c>
      <c r="O68" s="28">
        <f>SUM(M68*30%)</f>
        <v>0</v>
      </c>
    </row>
    <row r="69" spans="1:17" ht="21" customHeight="1">
      <c r="A69" s="8">
        <v>66</v>
      </c>
      <c r="B69" s="9">
        <v>46002</v>
      </c>
      <c r="C69" s="21" t="s">
        <v>1150</v>
      </c>
      <c r="D69" s="12">
        <v>60</v>
      </c>
      <c r="E69" s="18"/>
      <c r="F69" s="8">
        <f>SUM(D69-E69)</f>
        <v>60</v>
      </c>
      <c r="G69" s="18"/>
      <c r="H69" s="19">
        <v>33000</v>
      </c>
      <c r="I69" s="25">
        <f>SUM(E69*H69)</f>
        <v>0</v>
      </c>
      <c r="J69" s="18"/>
      <c r="K69" s="19">
        <v>45000</v>
      </c>
      <c r="L69" s="27">
        <f>SUM(J69*K69)</f>
        <v>0</v>
      </c>
      <c r="M69" s="28">
        <f>SUM(L69-I69)</f>
        <v>0</v>
      </c>
      <c r="N69" s="28">
        <f>SUM(M69*70%)</f>
        <v>0</v>
      </c>
      <c r="O69" s="28">
        <f>SUM(M69*30%)</f>
        <v>0</v>
      </c>
    </row>
    <row r="70" spans="1:17" ht="21" customHeight="1">
      <c r="A70" s="8">
        <v>67</v>
      </c>
      <c r="B70" s="9">
        <v>46002</v>
      </c>
      <c r="C70" s="21" t="s">
        <v>1151</v>
      </c>
      <c r="D70" s="12">
        <v>30</v>
      </c>
      <c r="E70" s="18"/>
      <c r="F70" s="8">
        <f>SUM(D70-E70)</f>
        <v>30</v>
      </c>
      <c r="G70" s="18"/>
      <c r="H70" s="19">
        <v>38000</v>
      </c>
      <c r="I70" s="25">
        <f>SUM(E70*H70)</f>
        <v>0</v>
      </c>
      <c r="J70" s="18"/>
      <c r="K70" s="19">
        <v>48000</v>
      </c>
      <c r="L70" s="27">
        <f>SUM(J70*K70)</f>
        <v>0</v>
      </c>
      <c r="M70" s="28">
        <f>SUM(L70-I70)</f>
        <v>0</v>
      </c>
      <c r="N70" s="28">
        <f>SUM(M70*70%)</f>
        <v>0</v>
      </c>
      <c r="O70" s="28">
        <f>SUM(M70*30%)</f>
        <v>0</v>
      </c>
    </row>
    <row r="71" spans="1:17" ht="21" customHeight="1">
      <c r="A71" s="1091" t="s">
        <v>105</v>
      </c>
      <c r="B71" s="1092"/>
      <c r="C71" s="1092"/>
      <c r="D71" s="1092"/>
      <c r="E71" s="1092"/>
      <c r="F71" s="1092"/>
      <c r="G71" s="1092"/>
      <c r="H71" s="1093"/>
      <c r="I71" s="32">
        <f>SUM(I4:I70)</f>
        <v>1846320</v>
      </c>
      <c r="J71" s="33"/>
      <c r="K71" s="34"/>
      <c r="L71" s="32">
        <f>SUM(L4:L70)</f>
        <v>2136000</v>
      </c>
      <c r="M71" s="32">
        <f>SUM(M4:M70)</f>
        <v>289680</v>
      </c>
      <c r="N71" s="32">
        <f>SUM(N4:N70)</f>
        <v>202776</v>
      </c>
      <c r="O71" s="32">
        <f>SUM(O4:O70)</f>
        <v>86904</v>
      </c>
      <c r="Q71" s="35"/>
    </row>
    <row r="75" spans="1:17">
      <c r="B75" s="6" t="s">
        <v>1152</v>
      </c>
      <c r="C75" s="30">
        <v>60000000</v>
      </c>
    </row>
    <row r="76" spans="1:17">
      <c r="C76" s="31">
        <f>C75-I71</f>
        <v>58153680</v>
      </c>
    </row>
  </sheetData>
  <mergeCells count="15">
    <mergeCell ref="A71:H71"/>
    <mergeCell ref="A1:A3"/>
    <mergeCell ref="B1:B3"/>
    <mergeCell ref="C1:C3"/>
    <mergeCell ref="D2:D3"/>
    <mergeCell ref="E2:E3"/>
    <mergeCell ref="F2:F3"/>
    <mergeCell ref="G2:G3"/>
    <mergeCell ref="M1:M3"/>
    <mergeCell ref="N1:N3"/>
    <mergeCell ref="O1:O3"/>
    <mergeCell ref="D1:I1"/>
    <mergeCell ref="J1:L1"/>
    <mergeCell ref="H2:I2"/>
    <mergeCell ref="J2:L2"/>
  </mergeCells>
  <pageMargins left="0.74305555555555602" right="0.70866141732283505" top="0.63888888888888895" bottom="0.74803149606299202" header="0.31496062992126" footer="0.31496062992126"/>
  <pageSetup paperSize="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44"/>
  <sheetViews>
    <sheetView topLeftCell="C1" workbookViewId="0">
      <selection activeCell="C17" sqref="C17"/>
    </sheetView>
  </sheetViews>
  <sheetFormatPr defaultColWidth="8.7109375" defaultRowHeight="15"/>
  <cols>
    <col min="1" max="1" width="6.5703125" customWidth="1"/>
    <col min="2" max="2" width="37.5703125" customWidth="1"/>
    <col min="3" max="3" width="30.42578125" customWidth="1"/>
    <col min="4" max="4" width="14"/>
    <col min="5" max="5" width="15.140625"/>
    <col min="7" max="7" width="12.5703125" customWidth="1"/>
    <col min="8" max="8" width="11.85546875" customWidth="1"/>
    <col min="9" max="15" width="11.5703125" customWidth="1"/>
    <col min="16" max="16" width="12.85546875" customWidth="1"/>
    <col min="17" max="17" width="14" customWidth="1"/>
    <col min="18" max="18" width="14.28515625"/>
    <col min="19" max="19" width="11.5703125"/>
  </cols>
  <sheetData>
    <row r="2" spans="1:18">
      <c r="A2" s="879" t="s">
        <v>0</v>
      </c>
      <c r="B2" s="879"/>
      <c r="C2" s="879"/>
    </row>
    <row r="3" spans="1:18">
      <c r="A3" s="879" t="s">
        <v>173</v>
      </c>
      <c r="B3" s="879"/>
      <c r="C3" s="879"/>
    </row>
    <row r="4" spans="1:18">
      <c r="A4" s="879" t="s">
        <v>174</v>
      </c>
      <c r="B4" s="879"/>
      <c r="C4" s="879"/>
    </row>
    <row r="5" spans="1:18">
      <c r="A5" s="887" t="s">
        <v>115</v>
      </c>
      <c r="B5" s="887"/>
      <c r="C5" t="s">
        <v>116</v>
      </c>
    </row>
    <row r="6" spans="1:18">
      <c r="A6" s="887" t="s">
        <v>117</v>
      </c>
      <c r="B6" s="887"/>
      <c r="C6" t="s">
        <v>118</v>
      </c>
    </row>
    <row r="7" spans="1:18">
      <c r="A7" s="887" t="s">
        <v>119</v>
      </c>
      <c r="B7" s="887"/>
      <c r="C7" t="s">
        <v>120</v>
      </c>
    </row>
    <row r="8" spans="1:18">
      <c r="A8" s="647">
        <v>4</v>
      </c>
      <c r="B8" s="648" t="s">
        <v>121</v>
      </c>
      <c r="C8" s="648" t="s">
        <v>122</v>
      </c>
    </row>
    <row r="9" spans="1:18">
      <c r="A9" s="125" t="s">
        <v>123</v>
      </c>
      <c r="B9" s="125" t="s">
        <v>124</v>
      </c>
      <c r="C9" s="51"/>
      <c r="G9" s="649" t="s">
        <v>175</v>
      </c>
      <c r="H9" t="s">
        <v>176</v>
      </c>
      <c r="I9" t="s">
        <v>177</v>
      </c>
      <c r="J9" t="s">
        <v>178</v>
      </c>
      <c r="K9" t="s">
        <v>179</v>
      </c>
      <c r="L9" t="s">
        <v>180</v>
      </c>
      <c r="M9" t="s">
        <v>181</v>
      </c>
      <c r="N9" t="s">
        <v>182</v>
      </c>
      <c r="O9" t="s">
        <v>183</v>
      </c>
      <c r="P9" t="s">
        <v>184</v>
      </c>
      <c r="Q9" t="s">
        <v>185</v>
      </c>
      <c r="R9" t="s">
        <v>186</v>
      </c>
    </row>
    <row r="10" spans="1:18">
      <c r="A10" s="51" t="s">
        <v>125</v>
      </c>
      <c r="B10" s="51" t="s">
        <v>187</v>
      </c>
      <c r="C10" s="650">
        <f>F10+G10+H10+I10+J10+K10+L10+M10+N10+O10+P10+Q10+R10</f>
        <v>96653034</v>
      </c>
      <c r="G10" s="41">
        <f>SUM('[46]RUGI LABA '!$C$9)</f>
        <v>8731751</v>
      </c>
      <c r="H10" s="651">
        <f>SUM('[47]RUGI LABA '!$C$9)</f>
        <v>9394969</v>
      </c>
      <c r="I10" s="41">
        <f>SUM('[48]RUGI LABA '!$C$9)</f>
        <v>8605694</v>
      </c>
      <c r="J10" s="41">
        <f>SUM('[49]RUGI LABA '!$C$9)</f>
        <v>7710181</v>
      </c>
      <c r="K10" s="41">
        <f>SUM('[50]RUGI LABA '!$C$9)</f>
        <v>6880928</v>
      </c>
      <c r="L10" s="41">
        <f>SUM('[51]RUGI LABA '!$C$9)</f>
        <v>7764994</v>
      </c>
      <c r="M10" s="41">
        <f>SUM('[52]RUGI LABA '!$C$9)</f>
        <v>6247238</v>
      </c>
      <c r="N10" s="41">
        <f>SUM('[53]RUGI LABA '!$C$9)</f>
        <v>7399108</v>
      </c>
      <c r="O10" s="41">
        <f>SUM('[54]RUGI LABA '!$C$9)</f>
        <v>8393775</v>
      </c>
      <c r="P10" s="654">
        <f>SUM('[55]RUGI LABA '!$C$9)</f>
        <v>8240056</v>
      </c>
      <c r="Q10" s="654">
        <f>SUM('[56]RUGI LABA '!$C$9)</f>
        <v>7636573</v>
      </c>
      <c r="R10" s="669">
        <f>'RUGI LABA '!C9</f>
        <v>9647767</v>
      </c>
    </row>
    <row r="11" spans="1:18">
      <c r="A11" s="51" t="s">
        <v>127</v>
      </c>
      <c r="B11" s="51" t="s">
        <v>188</v>
      </c>
      <c r="C11" s="652">
        <f>F11+G11+H11+I11+J11+K11+L11+M11+N11+O11+P11+Q11+R11</f>
        <v>9600000</v>
      </c>
      <c r="G11" s="651">
        <v>800000</v>
      </c>
      <c r="H11" s="41">
        <v>500000</v>
      </c>
      <c r="I11" s="41">
        <f>SUM('[48]RUGI LABA '!$C$10)</f>
        <v>800000</v>
      </c>
      <c r="J11" s="41">
        <f>SUM('[49]RUGI LABA '!$C$10)</f>
        <v>1100000</v>
      </c>
      <c r="K11" s="41">
        <v>800000</v>
      </c>
      <c r="L11" s="41">
        <f>SUM('[51]RUGI LABA '!$C$10)</f>
        <v>800000</v>
      </c>
      <c r="M11" s="41">
        <f>SUM('[52]RUGI LABA '!$C$10)</f>
        <v>800000</v>
      </c>
      <c r="N11" s="41">
        <f>SUM('[53]RUGI LABA '!$C$10)</f>
        <v>800000</v>
      </c>
      <c r="O11" s="41">
        <f>SUM('[54]RUGI LABA '!$C$10)</f>
        <v>800000</v>
      </c>
      <c r="P11" s="654">
        <f>SUM('[55]RUGI LABA '!$C$10)</f>
        <v>800000</v>
      </c>
      <c r="Q11" s="654">
        <f>SUM('[56]RUGI LABA '!$C$10)</f>
        <v>800000</v>
      </c>
      <c r="R11" s="41">
        <f>SUM('RUGI LABA '!C10)</f>
        <v>800000</v>
      </c>
    </row>
    <row r="12" spans="1:18">
      <c r="A12" s="51" t="s">
        <v>129</v>
      </c>
      <c r="B12" s="51" t="s">
        <v>130</v>
      </c>
      <c r="C12" s="652">
        <f>SUM(O12+P12+Q12+R12)</f>
        <v>825000</v>
      </c>
      <c r="G12" s="41"/>
      <c r="H12" s="41"/>
      <c r="I12" s="41"/>
      <c r="J12" s="41"/>
      <c r="K12" s="41"/>
      <c r="L12" s="41"/>
      <c r="M12" s="41"/>
      <c r="N12" s="41"/>
      <c r="O12" s="41">
        <f>SUM('[54]RUGI LABA '!$C$11)</f>
        <v>315000</v>
      </c>
      <c r="P12" s="654">
        <f>SUM('[55]RUGI LABA '!$C$11)</f>
        <v>165000</v>
      </c>
      <c r="Q12" s="654">
        <f>SUM('[56]RUGI LABA '!$C$11)</f>
        <v>195000</v>
      </c>
      <c r="R12" s="654">
        <f>SUM('RUGI LABA '!C11)</f>
        <v>150000</v>
      </c>
    </row>
    <row r="13" spans="1:18">
      <c r="A13" s="51" t="s">
        <v>131</v>
      </c>
      <c r="B13" s="51" t="s">
        <v>189</v>
      </c>
      <c r="C13" s="652">
        <f>SUM(G13+H13+I13+J13+K13+L13+M13+N13+O13+P13+Q13+R13)</f>
        <v>15121664</v>
      </c>
      <c r="G13" s="41">
        <v>508000</v>
      </c>
      <c r="H13" s="41">
        <v>531969</v>
      </c>
      <c r="I13" s="41">
        <f>SUM('[48]RUGI LABA '!$C$12)</f>
        <v>841963</v>
      </c>
      <c r="J13" s="41">
        <f>SUM('[49]RUGI LABA '!$C$12)</f>
        <v>445267</v>
      </c>
      <c r="K13" s="41">
        <f>SUM('[50]RUGI LABA '!$C$12)</f>
        <v>525481</v>
      </c>
      <c r="L13" s="41">
        <f>SUM('[51]RUGI LABA '!$C$12)</f>
        <v>451500</v>
      </c>
      <c r="M13" s="41">
        <f>SUM('[52]RUGI LABA '!$C$12)</f>
        <v>293612</v>
      </c>
      <c r="N13" s="41">
        <f>SUM('[53]RUGI LABA '!$C$12)</f>
        <v>621000</v>
      </c>
      <c r="O13" s="41">
        <f>SUM('[54]RUGI LABA '!$C$12)</f>
        <v>1141850</v>
      </c>
      <c r="P13" s="668">
        <f>SUM('[55]RUGI LABA '!$C$12)</f>
        <v>2226918</v>
      </c>
      <c r="Q13" s="668">
        <f>SUM('[56]RUGI LABA '!$C$12)</f>
        <v>4062904</v>
      </c>
      <c r="R13" s="668">
        <f>SUM('RUGI LABA '!C12)</f>
        <v>3471200</v>
      </c>
    </row>
    <row r="14" spans="1:18">
      <c r="A14" s="51" t="s">
        <v>133</v>
      </c>
      <c r="B14" s="51" t="s">
        <v>190</v>
      </c>
      <c r="C14" s="653">
        <f>F14+G14+H14+I14+J14+K14+L14+M14+N14+O14+P14+Q14+R14</f>
        <v>70050453</v>
      </c>
      <c r="E14" s="654"/>
      <c r="G14" s="41">
        <f>SUM('[46]RUGI LABA '!$C$13)</f>
        <v>6941525</v>
      </c>
      <c r="H14" s="41">
        <f>SUM('[47]RUGI LABA '!$C$13)</f>
        <v>4342665</v>
      </c>
      <c r="I14" s="41">
        <f>SUM('[48]RUGI LABA '!$C$13)</f>
        <v>4459210</v>
      </c>
      <c r="J14" s="41">
        <f>SUM('[49]RUGI LABA '!$C$13)</f>
        <v>13773452</v>
      </c>
      <c r="K14" s="41">
        <f>SUM('[50]RUGI LABA '!$C$13)</f>
        <v>4433527</v>
      </c>
      <c r="L14" s="41">
        <f>SUM('[51]RUGI LABA '!$C$13)</f>
        <v>4663528</v>
      </c>
      <c r="M14" s="41">
        <f>SUM('[52]RUGI LABA '!$C$13)</f>
        <v>4828602</v>
      </c>
      <c r="N14" s="41">
        <f>SUM('[53]RUGI LABA '!$C$13)</f>
        <v>3906027</v>
      </c>
      <c r="O14" s="41">
        <f>SUM('[54]RUGI LABA '!$C$13)</f>
        <v>7338352</v>
      </c>
      <c r="P14" s="654">
        <f>SUM('[55]RUGI LABA '!$C$13)</f>
        <v>7178680</v>
      </c>
      <c r="Q14" s="654">
        <f>SUM('[56]RUGI LABA '!$C$13)</f>
        <v>3878505</v>
      </c>
      <c r="R14" s="654">
        <f>SUM('RUGI LABA '!C13)</f>
        <v>4306380</v>
      </c>
    </row>
    <row r="15" spans="1:18">
      <c r="A15" s="51" t="s">
        <v>135</v>
      </c>
      <c r="B15" s="51" t="s">
        <v>136</v>
      </c>
      <c r="C15" s="653">
        <f>G15+H15+I15+J15+K15+L15+M15+N15+O15+P15+Q15+R15</f>
        <v>18687800</v>
      </c>
      <c r="G15" s="41">
        <v>200000</v>
      </c>
      <c r="H15" s="41">
        <v>170000</v>
      </c>
      <c r="I15" s="41"/>
      <c r="J15" s="41"/>
      <c r="K15" s="41">
        <f>SUM('[50]RUGI LABA '!$C$14)</f>
        <v>1641300</v>
      </c>
      <c r="L15" s="41">
        <f>SUM('[51]RUGI LABA '!$C$14)</f>
        <v>200000</v>
      </c>
      <c r="M15" s="41">
        <f>SUM('[52]RUGI LABA '!$C$14)</f>
        <v>2050500</v>
      </c>
      <c r="N15" s="41">
        <f>SUM('[53]RUGI LABA '!$C$14)</f>
        <v>7267000</v>
      </c>
      <c r="O15" s="41">
        <f>SUM('[54]RUGI LABA '!$C$14)</f>
        <v>2825500</v>
      </c>
      <c r="P15" s="41">
        <f>SUM('[55]RUGI LABA '!$C$14)</f>
        <v>722000</v>
      </c>
      <c r="Q15" s="654">
        <f>SUM('[56]RUGI LABA '!$C$14)</f>
        <v>375000</v>
      </c>
      <c r="R15" s="654">
        <f>SUM('RUGI LABA '!C14)</f>
        <v>3236500</v>
      </c>
    </row>
    <row r="16" spans="1:18">
      <c r="A16" s="655" t="s">
        <v>137</v>
      </c>
      <c r="B16" s="655" t="s">
        <v>138</v>
      </c>
      <c r="C16" s="656">
        <f>SUM(M16+N16+O16+P16+Q16+R16)</f>
        <v>112426050</v>
      </c>
      <c r="G16" s="41"/>
      <c r="H16" s="41"/>
      <c r="I16" s="41"/>
      <c r="J16" s="41"/>
      <c r="K16" s="41"/>
      <c r="L16" s="41"/>
      <c r="M16" s="41">
        <f>SUM('[52]RUGI LABA '!$C$15)</f>
        <v>32954400</v>
      </c>
      <c r="N16" s="41">
        <f>SUM('[53]RUGI LABA '!$C$15)</f>
        <v>61614600</v>
      </c>
      <c r="O16" s="41">
        <f>SUM('[54]RUGI LABA '!$C$15)</f>
        <v>16248560</v>
      </c>
      <c r="P16" s="654">
        <f>SUM('[55]RUGI LABA '!$C$15)</f>
        <v>578800</v>
      </c>
      <c r="Q16" s="654">
        <f>SUM('[56]RUGI LABA '!$C$15)</f>
        <v>602760</v>
      </c>
      <c r="R16" s="654">
        <f>SUM('RUGI LABA '!C15)</f>
        <v>426930</v>
      </c>
    </row>
    <row r="17" spans="1:19">
      <c r="A17" s="655" t="s">
        <v>139</v>
      </c>
      <c r="B17" s="655" t="s">
        <v>140</v>
      </c>
      <c r="C17" s="656">
        <f>SUM('RUGI LABA '!C16)</f>
        <v>202776</v>
      </c>
      <c r="G17" s="41"/>
      <c r="H17" s="41"/>
      <c r="I17" s="41"/>
      <c r="J17" s="41"/>
      <c r="K17" s="41"/>
      <c r="L17" s="41"/>
      <c r="M17" s="41"/>
      <c r="N17" s="41"/>
      <c r="O17" s="41"/>
      <c r="P17" s="654"/>
      <c r="Q17" s="654"/>
    </row>
    <row r="18" spans="1:19">
      <c r="A18" s="125" t="s">
        <v>141</v>
      </c>
      <c r="B18" s="125" t="s">
        <v>142</v>
      </c>
      <c r="C18" s="656"/>
      <c r="G18" s="41"/>
      <c r="H18" s="41"/>
      <c r="I18" s="41"/>
      <c r="J18" s="41"/>
      <c r="K18" s="41"/>
      <c r="L18" s="41"/>
      <c r="M18" s="41"/>
      <c r="N18" s="41"/>
      <c r="O18" s="41"/>
    </row>
    <row r="19" spans="1:19">
      <c r="A19" s="51" t="s">
        <v>143</v>
      </c>
      <c r="B19" s="51" t="s">
        <v>144</v>
      </c>
      <c r="C19" s="652"/>
      <c r="G19" s="41"/>
      <c r="H19" s="41"/>
      <c r="I19" s="41"/>
      <c r="J19" s="41"/>
      <c r="K19" s="41"/>
      <c r="L19" s="41"/>
      <c r="M19" s="41"/>
      <c r="N19" s="41"/>
      <c r="O19" s="41"/>
    </row>
    <row r="20" spans="1:19">
      <c r="A20" s="51" t="s">
        <v>145</v>
      </c>
      <c r="B20" s="125" t="s">
        <v>146</v>
      </c>
      <c r="C20" s="656">
        <f>F20+G20+H20+I20+J20</f>
        <v>0</v>
      </c>
      <c r="G20" s="651"/>
      <c r="H20" s="41"/>
      <c r="I20" s="41"/>
      <c r="J20" s="41"/>
      <c r="K20" s="41"/>
      <c r="L20" s="41"/>
      <c r="M20" s="41"/>
      <c r="N20" s="41"/>
      <c r="O20" s="41"/>
    </row>
    <row r="21" spans="1:19">
      <c r="A21" s="51"/>
      <c r="B21" s="51"/>
      <c r="C21" s="656"/>
      <c r="G21" s="657"/>
      <c r="H21" s="41"/>
      <c r="I21" s="41"/>
      <c r="J21" s="41"/>
      <c r="K21" s="41"/>
      <c r="L21" s="41"/>
      <c r="M21" s="41"/>
      <c r="N21" s="41"/>
      <c r="O21" s="41"/>
    </row>
    <row r="22" spans="1:19">
      <c r="A22" s="888" t="s">
        <v>147</v>
      </c>
      <c r="B22" s="888"/>
      <c r="C22" s="658">
        <f>SUM(C10:C20)</f>
        <v>323566777</v>
      </c>
      <c r="G22" s="41"/>
      <c r="H22" s="41"/>
      <c r="I22" s="651"/>
      <c r="J22" s="41"/>
      <c r="K22" s="41"/>
      <c r="L22" s="41"/>
      <c r="M22" s="41"/>
      <c r="N22" s="41"/>
      <c r="O22" s="41"/>
    </row>
    <row r="23" spans="1:19">
      <c r="A23" s="659">
        <v>5</v>
      </c>
      <c r="B23" s="125" t="s">
        <v>148</v>
      </c>
      <c r="C23" s="51"/>
      <c r="G23" s="660"/>
      <c r="H23" s="41"/>
      <c r="I23" s="41"/>
      <c r="J23" s="41"/>
      <c r="K23" s="41"/>
      <c r="L23" s="41"/>
      <c r="M23" s="41"/>
      <c r="N23" s="41"/>
      <c r="O23" s="41"/>
    </row>
    <row r="24" spans="1:19">
      <c r="A24" s="51" t="s">
        <v>149</v>
      </c>
      <c r="B24" s="51" t="s">
        <v>150</v>
      </c>
      <c r="C24" s="652">
        <f>SUM(G24+H24+I24+J24+K24+L24+M24+N24+O24+P24+Q24+R24)</f>
        <v>94200000</v>
      </c>
      <c r="E24" s="654"/>
      <c r="G24" s="40">
        <f>SUM('[46]RUGI LABA '!$C$21)</f>
        <v>7850000</v>
      </c>
      <c r="H24" s="661">
        <v>7850000</v>
      </c>
      <c r="I24" s="41">
        <v>7850000</v>
      </c>
      <c r="J24" s="41">
        <v>7850000</v>
      </c>
      <c r="K24" s="41">
        <v>7850000</v>
      </c>
      <c r="L24" s="41">
        <v>7850000</v>
      </c>
      <c r="M24" s="41">
        <v>7850000</v>
      </c>
      <c r="N24" s="41">
        <v>7850000</v>
      </c>
      <c r="O24" s="41">
        <v>7850000</v>
      </c>
      <c r="P24" s="41">
        <v>7850000</v>
      </c>
      <c r="Q24" s="41">
        <v>7850000</v>
      </c>
      <c r="R24" s="41">
        <f>SUM('RUGI LABA '!C23)</f>
        <v>7850000</v>
      </c>
    </row>
    <row r="25" spans="1:19">
      <c r="A25" s="51" t="s">
        <v>153</v>
      </c>
      <c r="B25" s="51" t="s">
        <v>191</v>
      </c>
      <c r="C25" s="652">
        <f>F25+G25+H25+I25+J25+K25+L25+M25+N25+O25+P25+Q25+R25</f>
        <v>19200000</v>
      </c>
      <c r="G25" s="40">
        <f>SUM('[46]RUGI LABA '!$C$22)</f>
        <v>1600000</v>
      </c>
      <c r="H25" s="661">
        <v>1600000</v>
      </c>
      <c r="I25" s="41">
        <v>1600000</v>
      </c>
      <c r="J25" s="41">
        <v>1600000</v>
      </c>
      <c r="K25" s="41">
        <v>1600000</v>
      </c>
      <c r="L25" s="41">
        <v>1600000</v>
      </c>
      <c r="M25" s="41">
        <v>1600000</v>
      </c>
      <c r="N25" s="41">
        <v>1600000</v>
      </c>
      <c r="O25" s="41">
        <v>1600000</v>
      </c>
      <c r="P25" s="41">
        <v>1600000</v>
      </c>
      <c r="Q25" s="41">
        <v>1600000</v>
      </c>
      <c r="R25" s="41">
        <f>SUM('RUGI LABA '!C24)</f>
        <v>1600000</v>
      </c>
    </row>
    <row r="26" spans="1:19">
      <c r="A26" s="51" t="s">
        <v>155</v>
      </c>
      <c r="B26" s="51" t="s">
        <v>192</v>
      </c>
      <c r="C26" s="652">
        <f>F26+G26+H26+I26+J26+K26+L26+M26+N26+O26+P26+Q26+R26</f>
        <v>13200000</v>
      </c>
      <c r="D26" s="654"/>
      <c r="G26" s="40">
        <f>SUM('[46]RUGI LABA '!$C$23)</f>
        <v>1100000</v>
      </c>
      <c r="H26" s="661">
        <v>1100000</v>
      </c>
      <c r="I26" s="41">
        <v>1100000</v>
      </c>
      <c r="J26" s="41">
        <v>1100000</v>
      </c>
      <c r="K26" s="41">
        <v>1100000</v>
      </c>
      <c r="L26" s="41">
        <v>1100000</v>
      </c>
      <c r="M26" s="41">
        <v>1100000</v>
      </c>
      <c r="N26" s="41">
        <v>1100000</v>
      </c>
      <c r="O26" s="41">
        <v>1100000</v>
      </c>
      <c r="P26" s="41">
        <v>1100000</v>
      </c>
      <c r="Q26" s="41">
        <v>1100000</v>
      </c>
      <c r="R26" s="41">
        <f>SUM('RUGI LABA '!C25)</f>
        <v>1100000</v>
      </c>
    </row>
    <row r="27" spans="1:19">
      <c r="A27" s="51" t="s">
        <v>157</v>
      </c>
      <c r="B27" s="51" t="s">
        <v>156</v>
      </c>
      <c r="C27" s="652">
        <f>SUM(G27+H27+I27+J27+K27+L27+M27+N27+O27+P27+Q27+R27)</f>
        <v>16442636</v>
      </c>
      <c r="G27" s="40">
        <f>SUM('[46]RUGI LABA '!$C$24)</f>
        <v>1105000</v>
      </c>
      <c r="H27" s="661">
        <v>546000</v>
      </c>
      <c r="I27" s="41">
        <f>SUM('[48]RUGI LABA '!$C$24)</f>
        <v>360000</v>
      </c>
      <c r="J27" s="41">
        <f>SUM('[49]RUGI LABA '!$C$24)</f>
        <v>1290000</v>
      </c>
      <c r="K27" s="41">
        <f>SUM('[50]RUGI LABA '!$C$24)</f>
        <v>1224636</v>
      </c>
      <c r="L27" s="41">
        <f>SUM('[51]RUGI LABA '!$C$24)</f>
        <v>1143000</v>
      </c>
      <c r="M27" s="41">
        <f>SUM('[52]RUGI LABA '!$C$25)</f>
        <v>563000</v>
      </c>
      <c r="N27" s="41">
        <f>SUM('[53]RUGI LABA '!$C$25)</f>
        <v>2906000</v>
      </c>
      <c r="O27" s="41">
        <f>SUM('[54]RUGI LABA '!$C$25)</f>
        <v>4085000</v>
      </c>
      <c r="P27" s="654">
        <f>SUM('[55]RUGI LABA '!$C$25)</f>
        <v>600000</v>
      </c>
      <c r="Q27" s="654">
        <f>SUM('[56]RUGI LABA '!$C$25)</f>
        <v>800000</v>
      </c>
      <c r="R27" s="41">
        <f>SUM('RUGI LABA '!C26)</f>
        <v>1820000</v>
      </c>
    </row>
    <row r="28" spans="1:19">
      <c r="A28" s="51" t="s">
        <v>159</v>
      </c>
      <c r="B28" s="51" t="s">
        <v>158</v>
      </c>
      <c r="C28" s="652">
        <f>G28+H28+I28</f>
        <v>0</v>
      </c>
      <c r="E28" s="654">
        <f>SUM(C24:C32)</f>
        <v>176381768</v>
      </c>
      <c r="G28" s="40"/>
      <c r="H28" s="661"/>
      <c r="I28" s="41"/>
      <c r="J28" s="41"/>
      <c r="K28" s="41"/>
      <c r="L28" s="41"/>
      <c r="M28" s="41"/>
      <c r="N28" s="41"/>
      <c r="O28" s="41"/>
    </row>
    <row r="29" spans="1:19">
      <c r="A29" s="51" t="s">
        <v>193</v>
      </c>
      <c r="B29" s="51" t="s">
        <v>160</v>
      </c>
      <c r="C29" s="652">
        <f>SUM(G29+H29+I29+J29+K29+L29+M29+N29+O29+P29+Q29+R29)</f>
        <v>29464529.000000015</v>
      </c>
      <c r="G29" s="40">
        <f>SUM('[57]RUGI LABA '!$C$26)</f>
        <v>767395.83333333302</v>
      </c>
      <c r="H29" s="662">
        <f>SUM('[58]RUGI LABA '!$C$26)</f>
        <v>767395.83333333302</v>
      </c>
      <c r="I29" s="72">
        <f>SUM('[59]RUGI LABA '!$C$26)</f>
        <v>767395.83333333302</v>
      </c>
      <c r="J29" s="654">
        <f>SUM('[60]RUGI LABA '!$C$26)</f>
        <v>767395.83333333302</v>
      </c>
      <c r="K29" s="41">
        <f>SUM('[50]RUGI LABA '!$C$26)</f>
        <v>1067595.16666667</v>
      </c>
      <c r="L29" s="654">
        <f>SUM('[51]RUGI LABA '!$C$26)</f>
        <v>1071478.16666667</v>
      </c>
      <c r="M29" s="41">
        <f>SUM('[44]INVEN (2)'!$Q$87)</f>
        <v>1156145.16666667</v>
      </c>
      <c r="N29" s="654">
        <f>SUM('[44]INVEN (2)'!$R$87)</f>
        <v>3730311.83333334</v>
      </c>
      <c r="O29" s="654">
        <f>SUM('[44]INVEN (2)'!$S$87)</f>
        <v>4465478.8333333395</v>
      </c>
      <c r="P29" s="654">
        <f>SUM('[61]INVEN (2)'!$T$87)</f>
        <v>4967978.8333333395</v>
      </c>
      <c r="Q29" s="654">
        <f>SUM('[62]INVEN (2)'!$U$87)</f>
        <v>4967978.8333333302</v>
      </c>
      <c r="R29" s="654">
        <f>SUM('RUGI LABA '!C28)</f>
        <v>4967978.8333333302</v>
      </c>
      <c r="S29" s="72">
        <f>SUM(G29:P29)</f>
        <v>19528571.333333358</v>
      </c>
    </row>
    <row r="30" spans="1:19">
      <c r="A30" s="659" t="s">
        <v>161</v>
      </c>
      <c r="B30" s="125" t="s">
        <v>162</v>
      </c>
      <c r="C30" s="652"/>
      <c r="G30" s="663"/>
      <c r="H30" s="664"/>
      <c r="I30" s="654"/>
    </row>
    <row r="31" spans="1:19">
      <c r="A31" s="51" t="s">
        <v>163</v>
      </c>
      <c r="B31" s="51" t="s">
        <v>194</v>
      </c>
      <c r="C31" s="652">
        <f>SUM(G31+H31+I31+M31)</f>
        <v>3641854</v>
      </c>
      <c r="G31" s="665">
        <v>73000</v>
      </c>
      <c r="H31" s="498">
        <v>150000</v>
      </c>
      <c r="I31" s="654">
        <f>SUM('[48]RUGI LABA '!$C$28)</f>
        <v>1746000</v>
      </c>
      <c r="M31" s="654">
        <f>SUM('[52]RUGI LABA '!$C$29)</f>
        <v>1672854</v>
      </c>
      <c r="N31" s="654"/>
      <c r="O31" s="41"/>
    </row>
    <row r="32" spans="1:19">
      <c r="A32" s="51" t="s">
        <v>165</v>
      </c>
      <c r="B32" s="51" t="s">
        <v>166</v>
      </c>
      <c r="C32" s="666">
        <f>SUM(G32+H32+P32)</f>
        <v>232749</v>
      </c>
      <c r="G32" s="654">
        <f>SUM('[46]RUGI LABA '!$C$29)</f>
        <v>72000</v>
      </c>
      <c r="H32">
        <v>97000</v>
      </c>
      <c r="P32" s="654">
        <f>SUM('[55]RUGI LABA '!$C$30)</f>
        <v>63749</v>
      </c>
    </row>
    <row r="33" spans="1:5">
      <c r="A33" s="659">
        <v>7</v>
      </c>
      <c r="B33" s="125" t="s">
        <v>195</v>
      </c>
      <c r="C33" s="652"/>
      <c r="D33" s="654">
        <f>C24+C25+C26</f>
        <v>126600000</v>
      </c>
      <c r="E33" s="654">
        <f>C22-D33</f>
        <v>196966777</v>
      </c>
    </row>
    <row r="34" spans="1:5">
      <c r="A34" s="51" t="s">
        <v>168</v>
      </c>
      <c r="B34" s="125" t="s">
        <v>169</v>
      </c>
      <c r="C34" s="652"/>
      <c r="D34">
        <v>63</v>
      </c>
    </row>
    <row r="35" spans="1:5">
      <c r="A35" s="888" t="s">
        <v>170</v>
      </c>
      <c r="B35" s="888"/>
      <c r="C35" s="658">
        <f>C22-C24-C25-C26-C27-C28-C29-C31-C32</f>
        <v>147185009</v>
      </c>
    </row>
    <row r="36" spans="1:5">
      <c r="A36" s="886"/>
      <c r="B36" s="886"/>
      <c r="C36" s="667" t="s">
        <v>171</v>
      </c>
    </row>
    <row r="37" spans="1:5">
      <c r="A37" s="886" t="s">
        <v>107</v>
      </c>
      <c r="B37" s="886"/>
      <c r="C37" s="886"/>
    </row>
    <row r="38" spans="1:5">
      <c r="A38" s="886" t="s">
        <v>108</v>
      </c>
      <c r="B38" s="886"/>
      <c r="C38" s="886"/>
    </row>
    <row r="40" spans="1:5">
      <c r="A40" s="886" t="s">
        <v>109</v>
      </c>
      <c r="B40" s="886"/>
      <c r="C40" s="664" t="s">
        <v>110</v>
      </c>
    </row>
    <row r="41" spans="1:5">
      <c r="B41" s="664"/>
    </row>
    <row r="42" spans="1:5">
      <c r="B42" s="664"/>
    </row>
    <row r="43" spans="1:5">
      <c r="B43" s="67"/>
    </row>
    <row r="44" spans="1:5">
      <c r="A44" s="866" t="s">
        <v>111</v>
      </c>
      <c r="B44" s="866"/>
      <c r="C44" s="67" t="s">
        <v>172</v>
      </c>
    </row>
  </sheetData>
  <mergeCells count="13">
    <mergeCell ref="A2:C2"/>
    <mergeCell ref="A3:C3"/>
    <mergeCell ref="A4:C4"/>
    <mergeCell ref="A5:B5"/>
    <mergeCell ref="A6:B6"/>
    <mergeCell ref="A38:C38"/>
    <mergeCell ref="A40:B40"/>
    <mergeCell ref="A44:B44"/>
    <mergeCell ref="A7:B7"/>
    <mergeCell ref="A22:B22"/>
    <mergeCell ref="A35:B35"/>
    <mergeCell ref="A36:B36"/>
    <mergeCell ref="A37:C37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32"/>
  <sheetViews>
    <sheetView showWhiteSpace="0" zoomScale="61" zoomScaleNormal="61" zoomScalePageLayoutView="60" workbookViewId="0">
      <selection activeCell="Q20" sqref="Q20"/>
    </sheetView>
  </sheetViews>
  <sheetFormatPr defaultColWidth="9" defaultRowHeight="15"/>
  <cols>
    <col min="1" max="1" width="9.85546875" style="573" customWidth="1"/>
    <col min="2" max="2" width="43.42578125" style="575" customWidth="1"/>
    <col min="3" max="3" width="15.5703125" style="573" customWidth="1"/>
    <col min="4" max="4" width="13" style="573" customWidth="1"/>
    <col min="5" max="5" width="11.85546875" style="573" customWidth="1"/>
    <col min="6" max="6" width="13.28515625" style="573" customWidth="1"/>
    <col min="7" max="9" width="13.5703125" style="573" customWidth="1"/>
    <col min="10" max="12" width="15.140625" style="573" customWidth="1"/>
    <col min="13" max="13" width="15.140625" style="574" customWidth="1"/>
    <col min="14" max="14" width="15.5703125" style="573" customWidth="1"/>
    <col min="15" max="19" width="13" style="573" customWidth="1"/>
    <col min="20" max="20" width="12" style="573" customWidth="1"/>
    <col min="21" max="21" width="14.7109375" style="573" customWidth="1"/>
    <col min="22" max="22" width="14.7109375" style="574" customWidth="1"/>
    <col min="23" max="23" width="13.42578125" style="574" customWidth="1"/>
    <col min="24" max="24" width="25.140625" style="573" customWidth="1"/>
    <col min="25" max="25" width="18.140625" style="573" customWidth="1"/>
    <col min="26" max="26" width="12.5703125" style="573" customWidth="1"/>
    <col min="27" max="27" width="11.140625" style="573" customWidth="1"/>
    <col min="28" max="28" width="14.5703125" style="573" customWidth="1"/>
    <col min="29" max="29" width="11.140625" style="573" customWidth="1"/>
    <col min="30" max="30" width="11" style="573" customWidth="1"/>
    <col min="31" max="16384" width="9" style="573"/>
  </cols>
  <sheetData>
    <row r="1" spans="1:26">
      <c r="A1" s="902" t="s">
        <v>0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3"/>
      <c r="V1" s="902"/>
      <c r="W1" s="902"/>
      <c r="X1" s="591"/>
      <c r="Y1" s="591"/>
    </row>
    <row r="2" spans="1:26">
      <c r="A2" s="904" t="s">
        <v>196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898"/>
      <c r="V2" s="904"/>
      <c r="W2" s="904"/>
      <c r="X2" s="574"/>
      <c r="Y2" s="574"/>
    </row>
    <row r="3" spans="1:26">
      <c r="A3" s="573" t="s">
        <v>197</v>
      </c>
      <c r="B3" s="575" t="s">
        <v>116</v>
      </c>
    </row>
    <row r="4" spans="1:26">
      <c r="A4" s="573" t="s">
        <v>198</v>
      </c>
      <c r="B4" s="575" t="s">
        <v>118</v>
      </c>
    </row>
    <row r="5" spans="1:26">
      <c r="A5" s="573" t="s">
        <v>199</v>
      </c>
      <c r="B5" s="575" t="s">
        <v>120</v>
      </c>
    </row>
    <row r="6" spans="1:26" ht="21.95" customHeight="1">
      <c r="A6" s="895" t="s">
        <v>200</v>
      </c>
      <c r="B6" s="895" t="s">
        <v>201</v>
      </c>
      <c r="C6" s="905" t="s">
        <v>202</v>
      </c>
      <c r="D6" s="906"/>
      <c r="E6" s="906"/>
      <c r="F6" s="906"/>
      <c r="G6" s="906"/>
      <c r="H6" s="906"/>
      <c r="I6" s="906"/>
      <c r="J6" s="906"/>
      <c r="K6" s="906"/>
      <c r="L6" s="906"/>
      <c r="M6" s="907"/>
      <c r="N6" s="908" t="s">
        <v>203</v>
      </c>
      <c r="O6" s="909"/>
      <c r="P6" s="909"/>
      <c r="Q6" s="909"/>
      <c r="R6" s="909"/>
      <c r="S6" s="909"/>
      <c r="T6" s="909"/>
      <c r="U6" s="910"/>
      <c r="V6" s="911"/>
      <c r="W6" s="896" t="s">
        <v>204</v>
      </c>
    </row>
    <row r="7" spans="1:26" ht="46.5" customHeight="1">
      <c r="A7" s="895"/>
      <c r="B7" s="895"/>
      <c r="C7" s="576" t="s">
        <v>205</v>
      </c>
      <c r="D7" s="576" t="s">
        <v>206</v>
      </c>
      <c r="E7" s="577" t="s">
        <v>207</v>
      </c>
      <c r="F7" s="577" t="s">
        <v>208</v>
      </c>
      <c r="G7" s="576" t="s">
        <v>209</v>
      </c>
      <c r="H7" s="576" t="s">
        <v>210</v>
      </c>
      <c r="I7" s="576" t="s">
        <v>211</v>
      </c>
      <c r="J7" s="576" t="s">
        <v>212</v>
      </c>
      <c r="K7" s="576" t="s">
        <v>213</v>
      </c>
      <c r="L7" s="576" t="s">
        <v>214</v>
      </c>
      <c r="M7" s="576" t="s">
        <v>105</v>
      </c>
      <c r="N7" s="587" t="s">
        <v>205</v>
      </c>
      <c r="O7" s="587" t="s">
        <v>206</v>
      </c>
      <c r="P7" s="588" t="s">
        <v>207</v>
      </c>
      <c r="Q7" s="587" t="s">
        <v>211</v>
      </c>
      <c r="R7" s="587" t="s">
        <v>209</v>
      </c>
      <c r="S7" s="587" t="s">
        <v>215</v>
      </c>
      <c r="T7" s="587" t="s">
        <v>216</v>
      </c>
      <c r="U7" s="587" t="s">
        <v>148</v>
      </c>
      <c r="V7" s="587" t="s">
        <v>105</v>
      </c>
      <c r="W7" s="896"/>
    </row>
    <row r="8" spans="1:26">
      <c r="A8" s="912" t="s">
        <v>217</v>
      </c>
      <c r="B8" s="578" t="s">
        <v>218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593"/>
      <c r="V8" s="594"/>
      <c r="W8" s="595">
        <f>SUM([56]KASHAR!$V$252)</f>
        <v>119856078.166667</v>
      </c>
      <c r="X8" s="573" t="s">
        <v>219</v>
      </c>
      <c r="Y8" s="604"/>
    </row>
    <row r="9" spans="1:26">
      <c r="A9" s="913"/>
      <c r="B9" s="579" t="s">
        <v>220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104">
        <f>SUM(C9:L9)</f>
        <v>0</v>
      </c>
      <c r="N9" s="71"/>
      <c r="O9" s="71"/>
      <c r="P9" s="71"/>
      <c r="Q9" s="71"/>
      <c r="R9" s="71">
        <v>219000</v>
      </c>
      <c r="S9" s="104"/>
      <c r="T9" s="104"/>
      <c r="U9" s="71"/>
      <c r="V9" s="104"/>
      <c r="W9" s="596">
        <f>SUM(M9-V9)</f>
        <v>0</v>
      </c>
      <c r="Y9" s="604"/>
    </row>
    <row r="10" spans="1:26">
      <c r="A10" s="913"/>
      <c r="B10" s="579" t="s">
        <v>221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104">
        <f>SUM(C10:L10)</f>
        <v>0</v>
      </c>
      <c r="N10" s="71"/>
      <c r="O10" s="71"/>
      <c r="P10" s="71"/>
      <c r="Q10" s="71"/>
      <c r="R10" s="71">
        <v>40000</v>
      </c>
      <c r="S10" s="104"/>
      <c r="T10" s="104"/>
      <c r="U10" s="71"/>
      <c r="V10" s="104"/>
      <c r="W10" s="596">
        <f>SUM(M10-V10)</f>
        <v>0</v>
      </c>
      <c r="Y10" s="604"/>
    </row>
    <row r="11" spans="1:26" customFormat="1">
      <c r="A11" s="913"/>
      <c r="B11" s="579" t="s">
        <v>222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104"/>
      <c r="N11" s="71"/>
      <c r="O11" s="71"/>
      <c r="P11" s="71"/>
      <c r="Q11" s="71"/>
      <c r="R11" s="71">
        <v>250000</v>
      </c>
      <c r="S11" s="104"/>
      <c r="T11" s="104"/>
      <c r="U11" s="71"/>
      <c r="V11" s="104"/>
      <c r="W11" s="596"/>
      <c r="Y11" s="604"/>
      <c r="Z11" s="573"/>
    </row>
    <row r="12" spans="1:26" customFormat="1">
      <c r="A12" s="913"/>
      <c r="B12" s="579" t="s">
        <v>223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104"/>
      <c r="N12" s="71"/>
      <c r="O12" s="71"/>
      <c r="P12" s="71"/>
      <c r="Q12" s="71">
        <f>SUM('[63]Mantanaice bor air'!$G$16)</f>
        <v>3560000</v>
      </c>
      <c r="R12" s="71"/>
      <c r="S12" s="104"/>
      <c r="T12" s="104"/>
      <c r="U12" s="71"/>
      <c r="V12" s="104"/>
      <c r="W12" s="596">
        <f t="shared" ref="W12:W39" si="0">SUM(M12-V12)</f>
        <v>0</v>
      </c>
      <c r="Y12" s="604"/>
      <c r="Z12" s="573"/>
    </row>
    <row r="13" spans="1:26" customFormat="1">
      <c r="A13" s="913"/>
      <c r="B13" s="579" t="s">
        <v>224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104"/>
      <c r="N13" s="71"/>
      <c r="O13" s="71"/>
      <c r="P13" s="71"/>
      <c r="Q13" s="71">
        <v>17990200</v>
      </c>
      <c r="R13" s="71"/>
      <c r="S13" s="104"/>
      <c r="T13" s="104"/>
      <c r="U13" s="71"/>
      <c r="V13" s="104"/>
      <c r="W13" s="596">
        <f t="shared" si="0"/>
        <v>0</v>
      </c>
      <c r="Y13" s="604"/>
      <c r="Z13" s="573"/>
    </row>
    <row r="14" spans="1:26" customFormat="1">
      <c r="A14" s="913"/>
      <c r="B14" s="579" t="s">
        <v>225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104"/>
      <c r="N14" s="71"/>
      <c r="O14" s="71"/>
      <c r="P14" s="71"/>
      <c r="Q14" s="71">
        <f>SUM('[63]titik 3'!$G$17)</f>
        <v>8905000</v>
      </c>
      <c r="R14" s="71"/>
      <c r="S14" s="104"/>
      <c r="T14" s="104"/>
      <c r="U14" s="71"/>
      <c r="V14" s="104"/>
      <c r="W14" s="596">
        <f t="shared" si="0"/>
        <v>0</v>
      </c>
      <c r="Y14" s="604"/>
      <c r="Z14" s="573"/>
    </row>
    <row r="15" spans="1:26" customFormat="1">
      <c r="A15" s="913"/>
      <c r="B15" s="579" t="s">
        <v>226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104"/>
      <c r="N15" s="71"/>
      <c r="O15" s="71"/>
      <c r="P15" s="71"/>
      <c r="Q15" s="71">
        <f>SUM('[63]titik 4'!$G$17)</f>
        <v>8940000</v>
      </c>
      <c r="R15" s="71"/>
      <c r="S15" s="104"/>
      <c r="T15" s="104"/>
      <c r="U15" s="71"/>
      <c r="V15" s="104"/>
      <c r="W15" s="596">
        <f t="shared" si="0"/>
        <v>0</v>
      </c>
      <c r="Y15" s="604"/>
      <c r="Z15" s="573"/>
    </row>
    <row r="16" spans="1:26" customFormat="1">
      <c r="A16" s="913"/>
      <c r="B16" s="579" t="s">
        <v>227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104"/>
      <c r="N16" s="71"/>
      <c r="O16" s="71"/>
      <c r="P16" s="71"/>
      <c r="Q16" s="71">
        <f>SUM('[63]titik 5'!$G$22)</f>
        <v>16438000</v>
      </c>
      <c r="R16" s="71"/>
      <c r="S16" s="104"/>
      <c r="T16" s="104"/>
      <c r="U16" s="71"/>
      <c r="V16" s="104"/>
      <c r="W16" s="596">
        <f t="shared" si="0"/>
        <v>0</v>
      </c>
      <c r="Y16" s="604"/>
      <c r="Z16" s="573"/>
    </row>
    <row r="17" spans="1:28" customFormat="1">
      <c r="A17" s="913"/>
      <c r="B17" s="579" t="s">
        <v>228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104"/>
      <c r="N17" s="71"/>
      <c r="O17" s="71"/>
      <c r="P17" s="71"/>
      <c r="Q17" s="71">
        <f>SUM('[63]titik 6'!$G$22)</f>
        <v>3765000</v>
      </c>
      <c r="R17" s="71"/>
      <c r="S17" s="104"/>
      <c r="T17" s="104"/>
      <c r="U17" s="71"/>
      <c r="V17" s="104"/>
      <c r="W17" s="596">
        <f t="shared" si="0"/>
        <v>0</v>
      </c>
      <c r="Y17" s="604"/>
      <c r="Z17" s="573"/>
    </row>
    <row r="18" spans="1:28" customFormat="1">
      <c r="A18" s="913"/>
      <c r="B18" s="579" t="s">
        <v>229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104"/>
      <c r="N18" s="71"/>
      <c r="O18" s="71"/>
      <c r="P18" s="71"/>
      <c r="Q18" s="71">
        <f>SUM('[63]titik 7'!$G$14)</f>
        <v>1678000</v>
      </c>
      <c r="R18" s="71"/>
      <c r="S18" s="104"/>
      <c r="T18" s="104"/>
      <c r="U18" s="71"/>
      <c r="V18" s="104"/>
      <c r="W18" s="596">
        <f t="shared" si="0"/>
        <v>0</v>
      </c>
      <c r="Y18" s="604"/>
      <c r="Z18" s="573"/>
    </row>
    <row r="19" spans="1:28" customFormat="1">
      <c r="A19" s="913"/>
      <c r="B19" s="579" t="s">
        <v>230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104"/>
      <c r="N19" s="71"/>
      <c r="O19" s="71"/>
      <c r="P19" s="71"/>
      <c r="Q19" s="71">
        <f>SUM('[63]titik 8'!$G$14)</f>
        <v>3375000</v>
      </c>
      <c r="R19" s="71"/>
      <c r="S19" s="104"/>
      <c r="T19" s="104"/>
      <c r="U19" s="71"/>
      <c r="V19" s="104"/>
      <c r="W19" s="596">
        <f t="shared" si="0"/>
        <v>0</v>
      </c>
      <c r="Y19" s="604"/>
      <c r="Z19" s="573"/>
    </row>
    <row r="20" spans="1:28" customFormat="1">
      <c r="A20" s="913"/>
      <c r="B20" s="579" t="s">
        <v>231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104"/>
      <c r="N20" s="71"/>
      <c r="O20" s="71"/>
      <c r="P20" s="71"/>
      <c r="Q20" s="71">
        <v>76899000</v>
      </c>
      <c r="R20" s="71"/>
      <c r="S20" s="104"/>
      <c r="T20" s="104"/>
      <c r="U20" s="71"/>
      <c r="V20" s="104"/>
      <c r="W20" s="596">
        <f t="shared" si="0"/>
        <v>0</v>
      </c>
      <c r="X20" t="s">
        <v>232</v>
      </c>
      <c r="Y20" s="604">
        <f>Q20</f>
        <v>76899000</v>
      </c>
      <c r="Z20" s="573"/>
    </row>
    <row r="21" spans="1:28" customFormat="1">
      <c r="A21" s="913"/>
      <c r="B21" s="579" t="s">
        <v>233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104"/>
      <c r="N21" s="71"/>
      <c r="O21" s="71"/>
      <c r="P21" s="71"/>
      <c r="Q21" s="71">
        <f>SUM('[63]PENG. GALUNG JAMPU TAHAP KE 2'!$G$41)</f>
        <v>7408500</v>
      </c>
      <c r="R21" s="71"/>
      <c r="S21" s="104"/>
      <c r="T21" s="104"/>
      <c r="U21" s="71"/>
      <c r="V21" s="104"/>
      <c r="W21" s="596">
        <f t="shared" si="0"/>
        <v>0</v>
      </c>
      <c r="Y21" s="604"/>
      <c r="Z21" s="573"/>
    </row>
    <row r="22" spans="1:28" customFormat="1">
      <c r="A22" s="913"/>
      <c r="B22" s="579" t="s">
        <v>234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104"/>
      <c r="N22" s="71"/>
      <c r="O22" s="71"/>
      <c r="P22" s="71"/>
      <c r="Q22" s="71">
        <v>63764000</v>
      </c>
      <c r="R22" s="71"/>
      <c r="S22" s="104"/>
      <c r="T22" s="104"/>
      <c r="U22" s="71"/>
      <c r="V22" s="104"/>
      <c r="W22" s="596">
        <f t="shared" si="0"/>
        <v>0</v>
      </c>
      <c r="Y22" s="604"/>
      <c r="Z22" s="573"/>
    </row>
    <row r="23" spans="1:28" customFormat="1">
      <c r="A23" s="913"/>
      <c r="B23" s="579" t="s">
        <v>235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104"/>
      <c r="N23" s="71"/>
      <c r="O23" s="71"/>
      <c r="P23" s="71"/>
      <c r="Q23" s="71"/>
      <c r="R23" s="71">
        <f>SUM([64]Sheet1!$J$42)</f>
        <v>1755000</v>
      </c>
      <c r="S23" s="104"/>
      <c r="T23" s="104"/>
      <c r="U23" s="71"/>
      <c r="V23" s="104"/>
      <c r="W23" s="596">
        <f t="shared" si="0"/>
        <v>0</v>
      </c>
      <c r="Y23" s="604"/>
      <c r="Z23" s="573"/>
    </row>
    <row r="24" spans="1:28" customFormat="1">
      <c r="A24" s="913"/>
      <c r="B24" s="580" t="s">
        <v>236</v>
      </c>
      <c r="C24" s="525"/>
      <c r="D24" s="525"/>
      <c r="E24" s="525"/>
      <c r="F24" s="484"/>
      <c r="G24" s="525"/>
      <c r="H24" s="525"/>
      <c r="I24" s="525"/>
      <c r="J24" s="484"/>
      <c r="K24" s="484"/>
      <c r="L24" s="484"/>
      <c r="M24" s="104">
        <f t="shared" ref="M24:M36" si="1">SUM(C24:L24)</f>
        <v>0</v>
      </c>
      <c r="N24" s="484"/>
      <c r="O24" s="484"/>
      <c r="P24" s="484"/>
      <c r="Q24" s="484"/>
      <c r="R24" s="525"/>
      <c r="S24" s="484">
        <v>156000</v>
      </c>
      <c r="T24" s="484"/>
      <c r="U24" s="525"/>
      <c r="V24" s="597"/>
      <c r="W24" s="596">
        <f t="shared" si="0"/>
        <v>0</v>
      </c>
      <c r="Y24" s="41"/>
      <c r="Z24" s="606"/>
    </row>
    <row r="25" spans="1:28" customFormat="1">
      <c r="A25" s="913"/>
      <c r="B25" s="580" t="s">
        <v>237</v>
      </c>
      <c r="C25" s="525"/>
      <c r="D25" s="525"/>
      <c r="E25" s="525"/>
      <c r="F25" s="484"/>
      <c r="G25" s="525"/>
      <c r="H25" s="525"/>
      <c r="I25" s="525"/>
      <c r="J25" s="484"/>
      <c r="K25" s="484"/>
      <c r="L25" s="484"/>
      <c r="M25" s="104">
        <f t="shared" si="1"/>
        <v>0</v>
      </c>
      <c r="N25" s="484"/>
      <c r="O25" s="484"/>
      <c r="P25" s="484"/>
      <c r="Q25" s="484"/>
      <c r="R25" s="525"/>
      <c r="S25" s="484">
        <v>150000</v>
      </c>
      <c r="T25" s="484"/>
      <c r="U25" s="525"/>
      <c r="V25" s="597"/>
      <c r="W25" s="596">
        <f t="shared" si="0"/>
        <v>0</v>
      </c>
      <c r="Y25" s="41"/>
      <c r="Z25" s="606"/>
    </row>
    <row r="26" spans="1:28">
      <c r="A26" s="913"/>
      <c r="B26" s="581" t="s">
        <v>238</v>
      </c>
      <c r="C26" s="582"/>
      <c r="D26" s="582"/>
      <c r="E26" s="582"/>
      <c r="F26" s="583"/>
      <c r="G26" s="582"/>
      <c r="H26" s="582"/>
      <c r="I26" s="582"/>
      <c r="J26" s="583"/>
      <c r="K26" s="583"/>
      <c r="L26" s="583"/>
      <c r="M26" s="589">
        <f t="shared" si="1"/>
        <v>0</v>
      </c>
      <c r="N26" s="583"/>
      <c r="O26" s="583"/>
      <c r="P26" s="583"/>
      <c r="Q26" s="583"/>
      <c r="R26" s="582"/>
      <c r="S26" s="583">
        <v>2500000</v>
      </c>
      <c r="T26" s="583"/>
      <c r="U26" s="582"/>
      <c r="V26" s="598"/>
      <c r="W26" s="599">
        <f t="shared" si="0"/>
        <v>0</v>
      </c>
      <c r="X26" s="600"/>
      <c r="Y26" s="604"/>
      <c r="AB26" s="604"/>
    </row>
    <row r="27" spans="1:28">
      <c r="A27" s="913"/>
      <c r="B27" s="581" t="s">
        <v>239</v>
      </c>
      <c r="C27" s="582"/>
      <c r="D27" s="582"/>
      <c r="E27" s="582"/>
      <c r="F27" s="583"/>
      <c r="G27" s="582"/>
      <c r="H27" s="582"/>
      <c r="I27" s="582"/>
      <c r="J27" s="583"/>
      <c r="K27" s="583"/>
      <c r="L27" s="583"/>
      <c r="M27" s="589">
        <f t="shared" si="1"/>
        <v>0</v>
      </c>
      <c r="N27" s="583"/>
      <c r="O27" s="583"/>
      <c r="P27" s="583"/>
      <c r="Q27" s="583"/>
      <c r="R27" s="582"/>
      <c r="S27" s="583">
        <v>282645</v>
      </c>
      <c r="T27" s="583"/>
      <c r="U27" s="582"/>
      <c r="V27" s="598"/>
      <c r="W27" s="599">
        <f t="shared" si="0"/>
        <v>0</v>
      </c>
      <c r="X27" s="601"/>
      <c r="Y27" s="604"/>
      <c r="Z27" s="604"/>
    </row>
    <row r="28" spans="1:28">
      <c r="A28" s="913"/>
      <c r="B28" s="581" t="s">
        <v>240</v>
      </c>
      <c r="C28" s="582"/>
      <c r="D28" s="582"/>
      <c r="E28" s="582"/>
      <c r="F28" s="583"/>
      <c r="G28" s="582"/>
      <c r="H28" s="582"/>
      <c r="I28" s="582"/>
      <c r="J28" s="583"/>
      <c r="K28" s="583"/>
      <c r="L28" s="583"/>
      <c r="M28" s="589">
        <f t="shared" si="1"/>
        <v>0</v>
      </c>
      <c r="N28" s="583"/>
      <c r="O28" s="583"/>
      <c r="P28" s="583"/>
      <c r="Q28" s="583"/>
      <c r="R28" s="582"/>
      <c r="S28" s="583">
        <v>1010000</v>
      </c>
      <c r="T28" s="583"/>
      <c r="U28" s="582"/>
      <c r="V28" s="598"/>
      <c r="W28" s="599">
        <f t="shared" si="0"/>
        <v>0</v>
      </c>
      <c r="X28" s="601"/>
      <c r="Y28" s="604"/>
    </row>
    <row r="29" spans="1:28">
      <c r="A29" s="913"/>
      <c r="B29" s="581" t="s">
        <v>241</v>
      </c>
      <c r="C29" s="582"/>
      <c r="D29" s="582"/>
      <c r="E29" s="582"/>
      <c r="F29" s="583"/>
      <c r="G29" s="582"/>
      <c r="H29" s="582"/>
      <c r="I29" s="582"/>
      <c r="J29" s="583"/>
      <c r="K29" s="583"/>
      <c r="L29" s="583"/>
      <c r="M29" s="589">
        <f t="shared" si="1"/>
        <v>0</v>
      </c>
      <c r="N29" s="583"/>
      <c r="O29" s="583"/>
      <c r="P29" s="583"/>
      <c r="Q29" s="583"/>
      <c r="R29" s="582"/>
      <c r="S29" s="583">
        <v>512000</v>
      </c>
      <c r="T29" s="583"/>
      <c r="U29" s="582"/>
      <c r="V29" s="598"/>
      <c r="W29" s="599">
        <f t="shared" si="0"/>
        <v>0</v>
      </c>
      <c r="X29" s="601"/>
      <c r="Y29" s="604"/>
    </row>
    <row r="30" spans="1:28">
      <c r="A30" s="913"/>
      <c r="B30" s="581" t="s">
        <v>242</v>
      </c>
      <c r="C30" s="582"/>
      <c r="D30" s="582"/>
      <c r="E30" s="582"/>
      <c r="F30" s="583"/>
      <c r="G30" s="582"/>
      <c r="H30" s="582"/>
      <c r="I30" s="582"/>
      <c r="J30" s="583"/>
      <c r="K30" s="583"/>
      <c r="L30" s="583"/>
      <c r="M30" s="589">
        <f t="shared" si="1"/>
        <v>0</v>
      </c>
      <c r="N30" s="583"/>
      <c r="O30" s="583"/>
      <c r="P30" s="583"/>
      <c r="Q30" s="583"/>
      <c r="R30" s="582"/>
      <c r="S30" s="583">
        <v>450000</v>
      </c>
      <c r="T30" s="583"/>
      <c r="U30" s="582"/>
      <c r="V30" s="598"/>
      <c r="W30" s="599">
        <f t="shared" si="0"/>
        <v>0</v>
      </c>
      <c r="X30" s="601"/>
      <c r="Y30" s="604"/>
    </row>
    <row r="31" spans="1:28">
      <c r="A31" s="913"/>
      <c r="B31" s="581" t="s">
        <v>243</v>
      </c>
      <c r="C31" s="582"/>
      <c r="D31" s="582"/>
      <c r="E31" s="582"/>
      <c r="F31" s="583"/>
      <c r="G31" s="582"/>
      <c r="H31" s="582"/>
      <c r="I31" s="582"/>
      <c r="J31" s="583"/>
      <c r="K31" s="583"/>
      <c r="L31" s="583"/>
      <c r="M31" s="589">
        <f t="shared" si="1"/>
        <v>0</v>
      </c>
      <c r="N31" s="583"/>
      <c r="O31" s="583"/>
      <c r="P31" s="583"/>
      <c r="Q31" s="583"/>
      <c r="R31" s="582"/>
      <c r="S31" s="583">
        <v>1500000</v>
      </c>
      <c r="T31" s="583"/>
      <c r="U31" s="582"/>
      <c r="V31" s="598"/>
      <c r="W31" s="599">
        <f t="shared" si="0"/>
        <v>0</v>
      </c>
      <c r="X31" s="601"/>
      <c r="Y31" s="604"/>
    </row>
    <row r="32" spans="1:28">
      <c r="A32" s="913"/>
      <c r="B32" s="581" t="s">
        <v>244</v>
      </c>
      <c r="C32" s="582"/>
      <c r="D32" s="582"/>
      <c r="E32" s="582"/>
      <c r="F32" s="583"/>
      <c r="G32" s="582"/>
      <c r="H32" s="582"/>
      <c r="I32" s="582"/>
      <c r="J32" s="583"/>
      <c r="K32" s="583"/>
      <c r="L32" s="583"/>
      <c r="M32" s="589">
        <f t="shared" si="1"/>
        <v>0</v>
      </c>
      <c r="N32" s="583"/>
      <c r="O32" s="583"/>
      <c r="P32" s="583"/>
      <c r="Q32" s="583"/>
      <c r="R32" s="582"/>
      <c r="S32" s="583">
        <v>146500</v>
      </c>
      <c r="T32" s="583"/>
      <c r="U32" s="582"/>
      <c r="V32" s="598"/>
      <c r="W32" s="599">
        <f t="shared" si="0"/>
        <v>0</v>
      </c>
      <c r="X32" s="601"/>
      <c r="Y32" s="604"/>
    </row>
    <row r="33" spans="1:28" ht="15.75">
      <c r="A33" s="913"/>
      <c r="B33" s="581" t="s">
        <v>245</v>
      </c>
      <c r="C33" s="582"/>
      <c r="D33" s="582"/>
      <c r="E33" s="582"/>
      <c r="F33" s="583"/>
      <c r="G33" s="582"/>
      <c r="H33" s="582"/>
      <c r="I33" s="582"/>
      <c r="J33" s="583"/>
      <c r="K33" s="583"/>
      <c r="L33" s="583"/>
      <c r="M33" s="589">
        <f t="shared" si="1"/>
        <v>0</v>
      </c>
      <c r="N33" s="583"/>
      <c r="O33" s="583"/>
      <c r="P33" s="583"/>
      <c r="Q33" s="583"/>
      <c r="R33" s="582"/>
      <c r="S33" s="583">
        <v>2530000</v>
      </c>
      <c r="T33" s="583"/>
      <c r="U33" s="582"/>
      <c r="V33" s="598"/>
      <c r="W33" s="599">
        <f t="shared" si="0"/>
        <v>0</v>
      </c>
      <c r="X33" s="600"/>
      <c r="Y33" s="607"/>
    </row>
    <row r="34" spans="1:28" ht="15.75">
      <c r="A34" s="913"/>
      <c r="B34" s="581" t="s">
        <v>246</v>
      </c>
      <c r="C34" s="582"/>
      <c r="D34" s="582"/>
      <c r="E34" s="582"/>
      <c r="F34" s="583"/>
      <c r="G34" s="582"/>
      <c r="H34" s="582"/>
      <c r="I34" s="582"/>
      <c r="J34" s="583"/>
      <c r="K34" s="583"/>
      <c r="L34" s="583"/>
      <c r="M34" s="589">
        <f t="shared" si="1"/>
        <v>0</v>
      </c>
      <c r="N34" s="583"/>
      <c r="O34" s="583"/>
      <c r="P34" s="583"/>
      <c r="Q34" s="583"/>
      <c r="R34" s="582"/>
      <c r="S34" s="583">
        <v>600000</v>
      </c>
      <c r="T34" s="583"/>
      <c r="U34" s="582"/>
      <c r="V34" s="598"/>
      <c r="W34" s="599">
        <f t="shared" si="0"/>
        <v>0</v>
      </c>
      <c r="X34" s="41"/>
      <c r="Y34" s="607"/>
    </row>
    <row r="35" spans="1:28">
      <c r="A35" s="913"/>
      <c r="B35" s="581" t="s">
        <v>247</v>
      </c>
      <c r="C35" s="582"/>
      <c r="D35" s="582"/>
      <c r="E35" s="582"/>
      <c r="F35" s="583"/>
      <c r="G35" s="582"/>
      <c r="H35" s="582"/>
      <c r="I35" s="582"/>
      <c r="J35" s="583"/>
      <c r="K35" s="583"/>
      <c r="L35" s="583"/>
      <c r="M35" s="589">
        <f t="shared" si="1"/>
        <v>0</v>
      </c>
      <c r="N35" s="583"/>
      <c r="O35" s="583"/>
      <c r="P35" s="583"/>
      <c r="Q35" s="583"/>
      <c r="R35" s="582"/>
      <c r="S35" s="583">
        <v>1000000</v>
      </c>
      <c r="T35" s="583"/>
      <c r="U35" s="582"/>
      <c r="V35" s="598"/>
      <c r="W35" s="599">
        <f t="shared" si="0"/>
        <v>0</v>
      </c>
      <c r="Y35" s="604"/>
      <c r="Z35" s="41"/>
      <c r="AA35" s="604"/>
      <c r="AB35" s="604"/>
    </row>
    <row r="36" spans="1:28">
      <c r="A36" s="913"/>
      <c r="B36" s="581" t="s">
        <v>248</v>
      </c>
      <c r="C36" s="582"/>
      <c r="D36" s="582"/>
      <c r="E36" s="582"/>
      <c r="F36" s="583"/>
      <c r="G36" s="582"/>
      <c r="H36" s="582"/>
      <c r="I36" s="582"/>
      <c r="J36" s="582"/>
      <c r="K36" s="582"/>
      <c r="L36" s="583"/>
      <c r="M36" s="589">
        <f t="shared" si="1"/>
        <v>0</v>
      </c>
      <c r="N36" s="583"/>
      <c r="O36" s="583"/>
      <c r="P36" s="583"/>
      <c r="Q36" s="583"/>
      <c r="R36" s="582"/>
      <c r="S36" s="583">
        <v>285000</v>
      </c>
      <c r="T36" s="583"/>
      <c r="U36" s="582"/>
      <c r="V36" s="598"/>
      <c r="W36" s="599">
        <f t="shared" si="0"/>
        <v>0</v>
      </c>
      <c r="Y36" s="604"/>
      <c r="Z36" s="41"/>
      <c r="AA36" s="604"/>
      <c r="AB36" s="604"/>
    </row>
    <row r="37" spans="1:28">
      <c r="A37" s="913"/>
      <c r="B37" s="581" t="s">
        <v>249</v>
      </c>
      <c r="C37" s="582"/>
      <c r="D37" s="582"/>
      <c r="E37" s="582"/>
      <c r="F37" s="583"/>
      <c r="G37" s="582"/>
      <c r="H37" s="582"/>
      <c r="I37" s="582"/>
      <c r="J37" s="582"/>
      <c r="K37" s="582"/>
      <c r="L37" s="583"/>
      <c r="M37" s="589"/>
      <c r="N37" s="583"/>
      <c r="O37" s="583"/>
      <c r="P37" s="583"/>
      <c r="Q37" s="583"/>
      <c r="R37" s="582"/>
      <c r="S37" s="583">
        <v>5327883</v>
      </c>
      <c r="T37" s="583"/>
      <c r="U37" s="582"/>
      <c r="V37" s="598"/>
      <c r="W37" s="599">
        <f t="shared" si="0"/>
        <v>0</v>
      </c>
      <c r="Y37" s="604"/>
      <c r="Z37" s="41"/>
      <c r="AA37" s="604"/>
      <c r="AB37" s="604"/>
    </row>
    <row r="38" spans="1:28">
      <c r="A38" s="913"/>
      <c r="B38" s="581" t="s">
        <v>250</v>
      </c>
      <c r="C38" s="582"/>
      <c r="D38" s="582"/>
      <c r="E38" s="582"/>
      <c r="F38" s="583"/>
      <c r="G38" s="582"/>
      <c r="H38" s="582"/>
      <c r="I38" s="582"/>
      <c r="J38" s="582"/>
      <c r="K38" s="582"/>
      <c r="L38" s="583"/>
      <c r="M38" s="589"/>
      <c r="N38" s="583"/>
      <c r="O38" s="583"/>
      <c r="P38" s="583"/>
      <c r="Q38" s="583"/>
      <c r="R38" s="582"/>
      <c r="S38" s="583">
        <v>2000000</v>
      </c>
      <c r="T38" s="583"/>
      <c r="U38" s="582"/>
      <c r="V38" s="598"/>
      <c r="W38" s="599">
        <f t="shared" si="0"/>
        <v>0</v>
      </c>
      <c r="Y38" s="604"/>
      <c r="Z38" s="41"/>
      <c r="AA38" s="604"/>
      <c r="AB38" s="604"/>
    </row>
    <row r="39" spans="1:28">
      <c r="A39" s="913"/>
      <c r="B39" s="581" t="s">
        <v>251</v>
      </c>
      <c r="C39" s="582"/>
      <c r="D39" s="582"/>
      <c r="E39" s="582"/>
      <c r="F39" s="583"/>
      <c r="G39" s="582"/>
      <c r="H39" s="582"/>
      <c r="I39" s="582"/>
      <c r="J39" s="582"/>
      <c r="K39" s="582"/>
      <c r="L39" s="583"/>
      <c r="M39" s="589"/>
      <c r="N39" s="583"/>
      <c r="O39" s="583"/>
      <c r="P39" s="583"/>
      <c r="Q39" s="583"/>
      <c r="R39" s="582"/>
      <c r="S39" s="583">
        <v>1900000</v>
      </c>
      <c r="T39" s="583"/>
      <c r="U39" s="582"/>
      <c r="V39" s="598"/>
      <c r="W39" s="599">
        <f t="shared" si="0"/>
        <v>0</v>
      </c>
      <c r="Y39" s="604"/>
      <c r="Z39" s="41"/>
      <c r="AA39" s="604"/>
      <c r="AB39" s="604"/>
    </row>
    <row r="40" spans="1:28">
      <c r="A40" s="913"/>
      <c r="B40" s="581" t="s">
        <v>252</v>
      </c>
      <c r="C40" s="582"/>
      <c r="D40" s="582"/>
      <c r="E40" s="582"/>
      <c r="F40" s="583"/>
      <c r="G40" s="582"/>
      <c r="H40" s="582"/>
      <c r="I40" s="582"/>
      <c r="J40" s="582"/>
      <c r="K40" s="582"/>
      <c r="L40" s="583"/>
      <c r="M40" s="589"/>
      <c r="N40" s="583"/>
      <c r="O40" s="583"/>
      <c r="P40" s="583"/>
      <c r="Q40" s="583"/>
      <c r="R40" s="582"/>
      <c r="S40" s="583">
        <v>2150000</v>
      </c>
      <c r="T40" s="583"/>
      <c r="U40" s="582"/>
      <c r="V40" s="598"/>
      <c r="W40" s="599"/>
      <c r="Y40" s="604"/>
      <c r="Z40" s="41"/>
      <c r="AA40" s="604"/>
      <c r="AB40" s="604"/>
    </row>
    <row r="41" spans="1:28">
      <c r="A41" s="913"/>
      <c r="B41" s="581" t="s">
        <v>253</v>
      </c>
      <c r="C41" s="582"/>
      <c r="D41" s="582"/>
      <c r="E41" s="582"/>
      <c r="F41" s="583"/>
      <c r="G41" s="582"/>
      <c r="H41" s="582"/>
      <c r="I41" s="582"/>
      <c r="J41" s="582"/>
      <c r="K41" s="582"/>
      <c r="L41" s="583"/>
      <c r="M41" s="589"/>
      <c r="N41" s="583"/>
      <c r="O41" s="583"/>
      <c r="P41" s="583"/>
      <c r="Q41" s="583"/>
      <c r="R41" s="582"/>
      <c r="S41" s="583">
        <v>2000000</v>
      </c>
      <c r="T41" s="583"/>
      <c r="U41" s="582"/>
      <c r="V41" s="598"/>
      <c r="W41" s="599"/>
      <c r="Y41" s="604"/>
      <c r="Z41" s="41"/>
      <c r="AA41" s="604"/>
      <c r="AB41" s="604"/>
    </row>
    <row r="42" spans="1:28">
      <c r="A42" s="913"/>
      <c r="B42" s="581" t="s">
        <v>254</v>
      </c>
      <c r="C42" s="582"/>
      <c r="D42" s="582"/>
      <c r="E42" s="582"/>
      <c r="F42" s="583"/>
      <c r="G42" s="582"/>
      <c r="H42" s="582"/>
      <c r="I42" s="582"/>
      <c r="J42" s="582"/>
      <c r="K42" s="582"/>
      <c r="L42" s="583"/>
      <c r="M42" s="589"/>
      <c r="N42" s="583"/>
      <c r="O42" s="583"/>
      <c r="P42" s="583"/>
      <c r="Q42" s="583"/>
      <c r="R42" s="582"/>
      <c r="S42" s="583">
        <v>105000</v>
      </c>
      <c r="T42" s="583"/>
      <c r="U42" s="582"/>
      <c r="V42" s="598"/>
      <c r="W42" s="599"/>
      <c r="Y42" s="604"/>
      <c r="Z42" s="41"/>
      <c r="AA42" s="604"/>
      <c r="AB42" s="604"/>
    </row>
    <row r="43" spans="1:28">
      <c r="A43" s="913"/>
      <c r="B43" s="581" t="s">
        <v>247</v>
      </c>
      <c r="C43" s="582"/>
      <c r="D43" s="582"/>
      <c r="E43" s="582"/>
      <c r="F43" s="583"/>
      <c r="G43" s="582"/>
      <c r="H43" s="582"/>
      <c r="I43" s="582"/>
      <c r="J43" s="582"/>
      <c r="K43" s="582"/>
      <c r="L43" s="583"/>
      <c r="M43" s="589"/>
      <c r="N43" s="583"/>
      <c r="O43" s="583"/>
      <c r="P43" s="583"/>
      <c r="Q43" s="583"/>
      <c r="R43" s="582"/>
      <c r="S43" s="583">
        <v>600000</v>
      </c>
      <c r="T43" s="583"/>
      <c r="U43" s="582"/>
      <c r="V43" s="598"/>
      <c r="W43" s="599"/>
      <c r="Y43" s="604"/>
      <c r="Z43" s="41"/>
      <c r="AA43" s="604"/>
      <c r="AB43" s="604"/>
    </row>
    <row r="44" spans="1:28">
      <c r="A44" s="913"/>
      <c r="B44" s="581" t="s">
        <v>255</v>
      </c>
      <c r="C44" s="582"/>
      <c r="D44" s="582"/>
      <c r="E44" s="582"/>
      <c r="F44" s="583"/>
      <c r="G44" s="582"/>
      <c r="H44" s="582"/>
      <c r="I44" s="582"/>
      <c r="J44" s="582"/>
      <c r="K44" s="582"/>
      <c r="L44" s="583"/>
      <c r="M44" s="589"/>
      <c r="N44" s="583"/>
      <c r="O44" s="583"/>
      <c r="P44" s="583"/>
      <c r="Q44" s="583"/>
      <c r="R44" s="582"/>
      <c r="S44" s="583">
        <v>1000000</v>
      </c>
      <c r="T44" s="583"/>
      <c r="U44" s="582"/>
      <c r="V44" s="598"/>
      <c r="W44" s="599"/>
      <c r="Y44" s="604"/>
      <c r="Z44" s="41"/>
      <c r="AA44" s="604"/>
      <c r="AB44" s="604"/>
    </row>
    <row r="45" spans="1:28">
      <c r="A45" s="913"/>
      <c r="B45" s="581" t="s">
        <v>256</v>
      </c>
      <c r="C45" s="582"/>
      <c r="D45" s="582"/>
      <c r="E45" s="582"/>
      <c r="F45" s="583"/>
      <c r="G45" s="582"/>
      <c r="H45" s="582"/>
      <c r="I45" s="582"/>
      <c r="J45" s="582"/>
      <c r="K45" s="582"/>
      <c r="L45" s="583"/>
      <c r="M45" s="589"/>
      <c r="N45" s="583"/>
      <c r="O45" s="583"/>
      <c r="P45" s="583"/>
      <c r="Q45" s="583"/>
      <c r="R45" s="582"/>
      <c r="S45" s="583">
        <v>2040000</v>
      </c>
      <c r="T45" s="583"/>
      <c r="U45" s="582"/>
      <c r="V45" s="598"/>
      <c r="W45" s="599"/>
      <c r="Y45" s="604"/>
      <c r="Z45" s="41"/>
      <c r="AA45" s="604"/>
      <c r="AB45" s="604"/>
    </row>
    <row r="46" spans="1:28">
      <c r="A46" s="913"/>
      <c r="B46" s="581" t="s">
        <v>257</v>
      </c>
      <c r="C46" s="582"/>
      <c r="D46" s="582"/>
      <c r="E46" s="582"/>
      <c r="F46" s="583"/>
      <c r="G46" s="582"/>
      <c r="H46" s="582"/>
      <c r="I46" s="582"/>
      <c r="J46" s="582"/>
      <c r="K46" s="582"/>
      <c r="L46" s="583"/>
      <c r="M46" s="589"/>
      <c r="N46" s="583"/>
      <c r="O46" s="583"/>
      <c r="P46" s="583"/>
      <c r="Q46" s="583"/>
      <c r="R46" s="582"/>
      <c r="S46" s="583">
        <v>100000</v>
      </c>
      <c r="T46" s="583"/>
      <c r="U46" s="582"/>
      <c r="V46" s="598"/>
      <c r="W46" s="599"/>
      <c r="Y46" s="604"/>
      <c r="Z46" s="41"/>
      <c r="AA46" s="604"/>
      <c r="AB46" s="604"/>
    </row>
    <row r="47" spans="1:28">
      <c r="A47" s="913"/>
      <c r="B47" s="581" t="s">
        <v>258</v>
      </c>
      <c r="C47" s="582"/>
      <c r="D47" s="582"/>
      <c r="E47" s="582"/>
      <c r="F47" s="583"/>
      <c r="G47" s="582"/>
      <c r="H47" s="582"/>
      <c r="I47" s="582"/>
      <c r="J47" s="582"/>
      <c r="K47" s="582"/>
      <c r="L47" s="583"/>
      <c r="M47" s="589"/>
      <c r="N47" s="583"/>
      <c r="O47" s="583"/>
      <c r="P47" s="583"/>
      <c r="Q47" s="583"/>
      <c r="R47" s="582"/>
      <c r="S47" s="583">
        <v>1500000</v>
      </c>
      <c r="T47" s="583"/>
      <c r="U47" s="582"/>
      <c r="V47" s="598"/>
      <c r="W47" s="599"/>
      <c r="Y47" s="604"/>
      <c r="Z47" s="41"/>
      <c r="AA47" s="604"/>
      <c r="AB47" s="604"/>
    </row>
    <row r="48" spans="1:28">
      <c r="A48" s="913"/>
      <c r="B48" s="581"/>
      <c r="C48" s="582"/>
      <c r="D48" s="582"/>
      <c r="E48" s="582"/>
      <c r="F48" s="583"/>
      <c r="G48" s="582"/>
      <c r="H48" s="582"/>
      <c r="I48" s="582"/>
      <c r="J48" s="582"/>
      <c r="K48" s="582"/>
      <c r="L48" s="583"/>
      <c r="M48" s="589"/>
      <c r="N48" s="583"/>
      <c r="O48" s="583"/>
      <c r="P48" s="583"/>
      <c r="Q48" s="583"/>
      <c r="R48" s="582"/>
      <c r="S48" s="583"/>
      <c r="T48" s="583"/>
      <c r="U48" s="582"/>
      <c r="V48" s="598"/>
      <c r="W48" s="599"/>
      <c r="Y48" s="604"/>
      <c r="Z48" s="41"/>
      <c r="AA48" s="604"/>
      <c r="AB48" s="604"/>
    </row>
    <row r="49" spans="1:28">
      <c r="A49" s="913"/>
      <c r="B49" s="580" t="s">
        <v>259</v>
      </c>
      <c r="C49" s="525"/>
      <c r="D49" s="525">
        <v>1300000</v>
      </c>
      <c r="E49" s="525"/>
      <c r="F49" s="484"/>
      <c r="G49" s="525"/>
      <c r="H49" s="525"/>
      <c r="I49" s="525"/>
      <c r="J49" s="48"/>
      <c r="K49" s="48"/>
      <c r="L49" s="484"/>
      <c r="M49" s="590">
        <f t="shared" ref="M49:M58" si="2">SUM(C49:L49)</f>
        <v>1300000</v>
      </c>
      <c r="N49" s="484"/>
      <c r="O49" s="484"/>
      <c r="P49" s="484"/>
      <c r="Q49" s="484"/>
      <c r="R49" s="525"/>
      <c r="S49" s="484"/>
      <c r="T49" s="484"/>
      <c r="U49" s="525"/>
      <c r="V49" s="602"/>
      <c r="W49" s="596">
        <f>SUM(M49-V49)</f>
        <v>1300000</v>
      </c>
      <c r="Y49" s="604"/>
      <c r="Z49" s="41"/>
      <c r="AA49" s="604"/>
      <c r="AB49" s="604"/>
    </row>
    <row r="50" spans="1:28">
      <c r="A50" s="913"/>
      <c r="B50" s="580" t="s">
        <v>260</v>
      </c>
      <c r="C50" s="525"/>
      <c r="D50" s="525">
        <v>1290000</v>
      </c>
      <c r="E50" s="525"/>
      <c r="F50" s="484"/>
      <c r="G50" s="525"/>
      <c r="H50" s="525"/>
      <c r="I50" s="525"/>
      <c r="J50" s="48"/>
      <c r="K50" s="48"/>
      <c r="L50" s="484"/>
      <c r="M50" s="590">
        <f t="shared" si="2"/>
        <v>1290000</v>
      </c>
      <c r="N50" s="484"/>
      <c r="O50" s="484"/>
      <c r="P50" s="484"/>
      <c r="Q50" s="484"/>
      <c r="R50" s="525"/>
      <c r="S50" s="484"/>
      <c r="T50" s="484"/>
      <c r="U50" s="525"/>
      <c r="V50" s="602"/>
      <c r="W50" s="596">
        <f>SUM(M50-V50)</f>
        <v>1290000</v>
      </c>
      <c r="Y50" s="604"/>
      <c r="Z50" s="41"/>
      <c r="AA50" s="604"/>
      <c r="AB50" s="604"/>
    </row>
    <row r="51" spans="1:28">
      <c r="A51" s="913"/>
      <c r="B51" s="580" t="s">
        <v>261</v>
      </c>
      <c r="C51" s="525"/>
      <c r="D51" s="525">
        <v>280000</v>
      </c>
      <c r="E51" s="525"/>
      <c r="F51" s="484"/>
      <c r="G51" s="525"/>
      <c r="H51" s="525"/>
      <c r="I51" s="525"/>
      <c r="J51" s="48"/>
      <c r="K51" s="48"/>
      <c r="L51" s="484"/>
      <c r="M51" s="590">
        <f t="shared" si="2"/>
        <v>280000</v>
      </c>
      <c r="N51" s="484"/>
      <c r="O51" s="484"/>
      <c r="P51" s="484"/>
      <c r="Q51" s="484"/>
      <c r="R51" s="525"/>
      <c r="S51" s="484"/>
      <c r="T51" s="484"/>
      <c r="U51" s="525"/>
      <c r="V51" s="602">
        <f t="shared" ref="V51:V58" si="3">SUM(N51:U51)</f>
        <v>0</v>
      </c>
      <c r="W51" s="603">
        <f>SUM(M51-V51)</f>
        <v>280000</v>
      </c>
      <c r="Y51" s="604"/>
      <c r="Z51" s="41"/>
      <c r="AA51" s="604"/>
      <c r="AB51" s="604"/>
    </row>
    <row r="52" spans="1:28">
      <c r="A52" s="913"/>
      <c r="B52" s="580" t="s">
        <v>262</v>
      </c>
      <c r="C52" s="525">
        <v>500000</v>
      </c>
      <c r="D52" s="525"/>
      <c r="E52" s="525"/>
      <c r="F52" s="484"/>
      <c r="G52" s="525"/>
      <c r="H52" s="525"/>
      <c r="I52" s="525"/>
      <c r="J52" s="484"/>
      <c r="K52" s="484"/>
      <c r="L52" s="484"/>
      <c r="M52" s="590">
        <f t="shared" si="2"/>
        <v>500000</v>
      </c>
      <c r="N52" s="484"/>
      <c r="O52" s="484"/>
      <c r="P52" s="484"/>
      <c r="Q52" s="484"/>
      <c r="R52" s="525"/>
      <c r="S52" s="484"/>
      <c r="T52" s="484"/>
      <c r="U52" s="525"/>
      <c r="V52" s="602">
        <f t="shared" si="3"/>
        <v>0</v>
      </c>
      <c r="W52" s="603">
        <f>SUM(M52-V52)</f>
        <v>500000</v>
      </c>
      <c r="Y52" s="608"/>
      <c r="Z52" s="41"/>
      <c r="AA52" s="604"/>
      <c r="AB52" s="604"/>
    </row>
    <row r="53" spans="1:28">
      <c r="A53" s="913"/>
      <c r="B53" s="580" t="s">
        <v>263</v>
      </c>
      <c r="C53" s="525"/>
      <c r="D53" s="525">
        <v>200000</v>
      </c>
      <c r="E53" s="525"/>
      <c r="F53" s="484"/>
      <c r="G53" s="525"/>
      <c r="H53" s="525"/>
      <c r="I53" s="525"/>
      <c r="J53" s="484"/>
      <c r="K53" s="484"/>
      <c r="L53" s="484"/>
      <c r="M53" s="590">
        <f t="shared" si="2"/>
        <v>200000</v>
      </c>
      <c r="N53" s="484"/>
      <c r="O53" s="484"/>
      <c r="P53" s="484"/>
      <c r="Q53" s="484"/>
      <c r="R53" s="525"/>
      <c r="S53" s="484"/>
      <c r="T53" s="484"/>
      <c r="U53" s="525"/>
      <c r="V53" s="602">
        <f t="shared" si="3"/>
        <v>0</v>
      </c>
      <c r="W53" s="603">
        <f t="shared" ref="W53:W69" si="4">SUM(M53-V53)</f>
        <v>200000</v>
      </c>
      <c r="Y53" s="604"/>
      <c r="Z53" s="604"/>
      <c r="AB53" s="604"/>
    </row>
    <row r="54" spans="1:28">
      <c r="A54" s="913"/>
      <c r="B54" s="580" t="s">
        <v>264</v>
      </c>
      <c r="C54" s="525">
        <v>200000</v>
      </c>
      <c r="D54" s="525"/>
      <c r="E54" s="525"/>
      <c r="F54" s="484"/>
      <c r="G54" s="525"/>
      <c r="H54" s="525"/>
      <c r="I54" s="525"/>
      <c r="J54" s="484"/>
      <c r="K54" s="484"/>
      <c r="L54" s="484"/>
      <c r="M54" s="590">
        <f t="shared" si="2"/>
        <v>200000</v>
      </c>
      <c r="N54" s="484"/>
      <c r="O54" s="484"/>
      <c r="P54" s="484"/>
      <c r="Q54" s="484"/>
      <c r="R54" s="525"/>
      <c r="S54" s="484"/>
      <c r="T54" s="484"/>
      <c r="U54" s="525"/>
      <c r="V54" s="602">
        <f t="shared" si="3"/>
        <v>0</v>
      </c>
      <c r="W54" s="603">
        <f t="shared" si="4"/>
        <v>200000</v>
      </c>
      <c r="X54" s="604"/>
      <c r="Y54" s="604"/>
      <c r="Z54" s="604"/>
      <c r="AB54" s="604"/>
    </row>
    <row r="55" spans="1:28">
      <c r="A55" s="913"/>
      <c r="B55" s="584" t="s">
        <v>265</v>
      </c>
      <c r="C55" s="525"/>
      <c r="D55" s="525"/>
      <c r="E55" s="525"/>
      <c r="F55" s="484"/>
      <c r="G55" s="525"/>
      <c r="H55" s="525"/>
      <c r="I55" s="525"/>
      <c r="J55" s="484"/>
      <c r="K55" s="484"/>
      <c r="L55" s="484"/>
      <c r="M55" s="590">
        <f t="shared" si="2"/>
        <v>0</v>
      </c>
      <c r="N55" s="484"/>
      <c r="O55" s="484"/>
      <c r="P55" s="484"/>
      <c r="Q55" s="484"/>
      <c r="R55" s="525"/>
      <c r="S55" s="484"/>
      <c r="T55" s="484">
        <v>100000</v>
      </c>
      <c r="U55" s="525"/>
      <c r="V55" s="602">
        <f t="shared" si="3"/>
        <v>100000</v>
      </c>
      <c r="W55" s="603">
        <f t="shared" si="4"/>
        <v>-100000</v>
      </c>
      <c r="Y55" s="604"/>
      <c r="Z55" s="604"/>
      <c r="AB55" s="604"/>
    </row>
    <row r="56" spans="1:28">
      <c r="A56" s="912" t="s">
        <v>266</v>
      </c>
      <c r="B56" s="584" t="s">
        <v>267</v>
      </c>
      <c r="C56" s="525"/>
      <c r="D56" s="525"/>
      <c r="E56" s="525"/>
      <c r="F56" s="484"/>
      <c r="G56" s="525"/>
      <c r="H56" s="525"/>
      <c r="I56" s="525"/>
      <c r="J56" s="484"/>
      <c r="K56" s="484"/>
      <c r="L56" s="484"/>
      <c r="M56" s="590">
        <f t="shared" si="2"/>
        <v>0</v>
      </c>
      <c r="N56" s="484"/>
      <c r="O56" s="484">
        <v>3000000</v>
      </c>
      <c r="P56" s="484"/>
      <c r="Q56" s="484"/>
      <c r="R56" s="525"/>
      <c r="S56" s="484"/>
      <c r="T56" s="484"/>
      <c r="U56" s="525"/>
      <c r="V56" s="602">
        <f t="shared" si="3"/>
        <v>3000000</v>
      </c>
      <c r="W56" s="603">
        <f t="shared" si="4"/>
        <v>-3000000</v>
      </c>
      <c r="Y56" s="604"/>
      <c r="Z56" s="604"/>
      <c r="AB56" s="604"/>
    </row>
    <row r="57" spans="1:28">
      <c r="A57" s="913"/>
      <c r="B57" s="584" t="s">
        <v>268</v>
      </c>
      <c r="C57" s="525"/>
      <c r="D57" s="525"/>
      <c r="E57" s="525"/>
      <c r="F57" s="484"/>
      <c r="G57" s="525"/>
      <c r="H57" s="525"/>
      <c r="I57" s="525"/>
      <c r="J57" s="484"/>
      <c r="K57" s="484"/>
      <c r="L57" s="484"/>
      <c r="M57" s="590">
        <f t="shared" si="2"/>
        <v>0</v>
      </c>
      <c r="N57" s="484"/>
      <c r="O57" s="484"/>
      <c r="P57" s="484"/>
      <c r="Q57" s="484"/>
      <c r="R57" s="525"/>
      <c r="S57" s="484"/>
      <c r="T57" s="484"/>
      <c r="U57" s="525">
        <v>60000000</v>
      </c>
      <c r="V57" s="597">
        <f t="shared" si="3"/>
        <v>60000000</v>
      </c>
      <c r="W57" s="603">
        <f t="shared" si="4"/>
        <v>-60000000</v>
      </c>
      <c r="Y57" s="604"/>
      <c r="Z57" s="604"/>
      <c r="AB57" s="604"/>
    </row>
    <row r="58" spans="1:28">
      <c r="A58" s="913"/>
      <c r="B58" s="584" t="s">
        <v>269</v>
      </c>
      <c r="C58" s="525"/>
      <c r="D58" s="525"/>
      <c r="E58" s="525"/>
      <c r="F58" s="484"/>
      <c r="G58" s="525"/>
      <c r="H58" s="525"/>
      <c r="I58" s="525"/>
      <c r="J58" s="484"/>
      <c r="K58" s="484"/>
      <c r="L58" s="484"/>
      <c r="M58" s="590">
        <f t="shared" si="2"/>
        <v>0</v>
      </c>
      <c r="N58" s="484">
        <v>2000000</v>
      </c>
      <c r="O58" s="484"/>
      <c r="P58" s="484"/>
      <c r="Q58" s="484"/>
      <c r="R58" s="525"/>
      <c r="S58" s="484"/>
      <c r="T58" s="484"/>
      <c r="U58" s="525"/>
      <c r="V58" s="597">
        <f t="shared" si="3"/>
        <v>2000000</v>
      </c>
      <c r="W58" s="603">
        <f t="shared" si="4"/>
        <v>-2000000</v>
      </c>
      <c r="Y58" s="604" t="s">
        <v>270</v>
      </c>
      <c r="Z58" s="604"/>
      <c r="AB58" s="604"/>
    </row>
    <row r="59" spans="1:28">
      <c r="A59" s="913"/>
      <c r="B59" s="584" t="s">
        <v>271</v>
      </c>
      <c r="C59" s="585">
        <v>833430</v>
      </c>
      <c r="D59" s="525"/>
      <c r="E59" s="525"/>
      <c r="F59" s="484"/>
      <c r="G59" s="525"/>
      <c r="H59" s="525"/>
      <c r="I59" s="525"/>
      <c r="J59" s="484"/>
      <c r="K59" s="484"/>
      <c r="L59" s="484"/>
      <c r="M59" s="590">
        <f t="shared" ref="M59:M68" si="5">SUM(C59:L59)</f>
        <v>833430</v>
      </c>
      <c r="N59" s="484"/>
      <c r="O59" s="484"/>
      <c r="P59" s="484"/>
      <c r="Q59" s="484"/>
      <c r="R59" s="525"/>
      <c r="S59" s="484"/>
      <c r="T59" s="484"/>
      <c r="U59" s="525"/>
      <c r="V59" s="525">
        <f t="shared" ref="V59:V69" si="6">SUM(N59:U59)</f>
        <v>0</v>
      </c>
      <c r="W59" s="603">
        <f t="shared" si="4"/>
        <v>833430</v>
      </c>
      <c r="X59" s="605"/>
      <c r="Y59" s="604"/>
      <c r="Z59" s="604"/>
      <c r="AA59" s="604"/>
    </row>
    <row r="60" spans="1:28">
      <c r="A60" s="913"/>
      <c r="B60" s="584" t="s">
        <v>272</v>
      </c>
      <c r="C60" s="585">
        <v>882456</v>
      </c>
      <c r="D60" s="525"/>
      <c r="E60" s="525"/>
      <c r="F60" s="484"/>
      <c r="G60" s="525"/>
      <c r="H60" s="525"/>
      <c r="I60" s="525"/>
      <c r="J60" s="484"/>
      <c r="K60" s="484"/>
      <c r="L60" s="484"/>
      <c r="M60" s="590">
        <f t="shared" si="5"/>
        <v>882456</v>
      </c>
      <c r="N60" s="484"/>
      <c r="O60" s="484"/>
      <c r="P60" s="484"/>
      <c r="Q60" s="484"/>
      <c r="R60" s="525"/>
      <c r="S60" s="484"/>
      <c r="T60" s="484"/>
      <c r="U60" s="525"/>
      <c r="V60" s="525">
        <f t="shared" si="6"/>
        <v>0</v>
      </c>
      <c r="W60" s="603">
        <f t="shared" si="4"/>
        <v>882456</v>
      </c>
      <c r="X60" s="605"/>
      <c r="Y60" s="604"/>
      <c r="Z60" s="604"/>
      <c r="AA60" s="604"/>
    </row>
    <row r="61" spans="1:28" ht="12.95" customHeight="1">
      <c r="A61" s="914" t="s">
        <v>273</v>
      </c>
      <c r="B61" s="580" t="s">
        <v>274</v>
      </c>
      <c r="C61" s="525"/>
      <c r="D61" s="525"/>
      <c r="E61" s="525"/>
      <c r="F61" s="484"/>
      <c r="G61" s="525"/>
      <c r="H61" s="525">
        <v>30000</v>
      </c>
      <c r="I61" s="525"/>
      <c r="J61" s="484"/>
      <c r="K61" s="484"/>
      <c r="L61" s="484"/>
      <c r="M61" s="590">
        <f t="shared" si="5"/>
        <v>30000</v>
      </c>
      <c r="N61" s="484"/>
      <c r="O61" s="484"/>
      <c r="P61" s="484"/>
      <c r="Q61" s="484"/>
      <c r="R61" s="525"/>
      <c r="S61" s="484"/>
      <c r="T61" s="484"/>
      <c r="U61" s="525"/>
      <c r="V61" s="597">
        <f t="shared" si="6"/>
        <v>0</v>
      </c>
      <c r="W61" s="603">
        <f t="shared" si="4"/>
        <v>30000</v>
      </c>
      <c r="Y61" s="605"/>
      <c r="AA61" s="609"/>
    </row>
    <row r="62" spans="1:28">
      <c r="A62" s="915"/>
      <c r="B62" s="580" t="s">
        <v>275</v>
      </c>
      <c r="C62" s="525"/>
      <c r="D62" s="525"/>
      <c r="E62" s="525"/>
      <c r="F62" s="484"/>
      <c r="G62" s="525"/>
      <c r="H62" s="525"/>
      <c r="I62" s="525"/>
      <c r="J62" s="484"/>
      <c r="K62" s="484">
        <v>90000</v>
      </c>
      <c r="L62" s="484"/>
      <c r="M62" s="590">
        <f t="shared" si="5"/>
        <v>90000</v>
      </c>
      <c r="N62" s="484"/>
      <c r="O62" s="484"/>
      <c r="P62" s="484"/>
      <c r="Q62" s="484"/>
      <c r="R62" s="525"/>
      <c r="S62" s="484"/>
      <c r="T62" s="484"/>
      <c r="U62" s="525"/>
      <c r="V62" s="597">
        <f t="shared" si="6"/>
        <v>0</v>
      </c>
      <c r="W62" s="603">
        <f t="shared" si="4"/>
        <v>90000</v>
      </c>
      <c r="Y62" s="41"/>
      <c r="Z62" s="41" t="s">
        <v>276</v>
      </c>
      <c r="AA62" s="604">
        <v>8500000</v>
      </c>
    </row>
    <row r="63" spans="1:28">
      <c r="A63" s="915"/>
      <c r="B63" s="580" t="s">
        <v>258</v>
      </c>
      <c r="C63" s="525"/>
      <c r="D63" s="525"/>
      <c r="E63" s="525"/>
      <c r="F63" s="484"/>
      <c r="G63" s="525"/>
      <c r="H63" s="525"/>
      <c r="I63" s="525"/>
      <c r="J63" s="484"/>
      <c r="K63" s="484"/>
      <c r="L63" s="484"/>
      <c r="M63" s="590">
        <f t="shared" si="5"/>
        <v>0</v>
      </c>
      <c r="N63" s="484"/>
      <c r="O63" s="484"/>
      <c r="P63" s="484"/>
      <c r="Q63" s="484"/>
      <c r="R63" s="525"/>
      <c r="S63" s="484"/>
      <c r="T63" s="484"/>
      <c r="U63" s="525">
        <v>1500000</v>
      </c>
      <c r="V63" s="597">
        <f t="shared" si="6"/>
        <v>1500000</v>
      </c>
      <c r="W63" s="603">
        <f t="shared" si="4"/>
        <v>-1500000</v>
      </c>
      <c r="Y63" s="41"/>
      <c r="Z63" s="41"/>
      <c r="AA63" s="604"/>
    </row>
    <row r="64" spans="1:28">
      <c r="A64" s="915"/>
      <c r="B64" s="586" t="s">
        <v>277</v>
      </c>
      <c r="C64" s="525">
        <v>200000</v>
      </c>
      <c r="D64" s="525"/>
      <c r="E64" s="525"/>
      <c r="F64" s="484"/>
      <c r="G64" s="525"/>
      <c r="H64" s="525"/>
      <c r="I64" s="525"/>
      <c r="J64" s="484"/>
      <c r="K64" s="484"/>
      <c r="L64" s="484"/>
      <c r="M64" s="590">
        <f t="shared" si="5"/>
        <v>200000</v>
      </c>
      <c r="N64" s="484"/>
      <c r="O64" s="484"/>
      <c r="P64" s="484"/>
      <c r="Q64" s="484"/>
      <c r="R64" s="525"/>
      <c r="S64" s="484"/>
      <c r="T64" s="484"/>
      <c r="U64" s="525"/>
      <c r="V64" s="597">
        <f t="shared" si="6"/>
        <v>0</v>
      </c>
      <c r="W64" s="603">
        <f t="shared" si="4"/>
        <v>200000</v>
      </c>
      <c r="Y64" s="605"/>
      <c r="Z64" s="605"/>
      <c r="AA64" s="604"/>
    </row>
    <row r="65" spans="1:27">
      <c r="A65" s="915"/>
      <c r="B65" s="586" t="s">
        <v>278</v>
      </c>
      <c r="C65" s="525"/>
      <c r="D65" s="525"/>
      <c r="E65" s="525"/>
      <c r="F65" s="484"/>
      <c r="G65" s="525"/>
      <c r="H65" s="525"/>
      <c r="I65" s="525"/>
      <c r="J65" s="484"/>
      <c r="K65" s="484">
        <v>22000000</v>
      </c>
      <c r="L65" s="484"/>
      <c r="M65" s="590">
        <f t="shared" si="5"/>
        <v>22000000</v>
      </c>
      <c r="N65" s="484"/>
      <c r="O65" s="484"/>
      <c r="P65" s="484"/>
      <c r="Q65" s="484"/>
      <c r="R65" s="525"/>
      <c r="S65" s="484"/>
      <c r="T65" s="484"/>
      <c r="U65" s="525"/>
      <c r="V65" s="597">
        <f t="shared" si="6"/>
        <v>0</v>
      </c>
      <c r="W65" s="603">
        <f t="shared" si="4"/>
        <v>22000000</v>
      </c>
      <c r="Y65" s="605"/>
      <c r="Z65" s="605"/>
      <c r="AA65" s="604"/>
    </row>
    <row r="66" spans="1:27">
      <c r="A66" s="915"/>
      <c r="B66" s="586" t="s">
        <v>279</v>
      </c>
      <c r="C66" s="525">
        <v>2329000</v>
      </c>
      <c r="D66" s="525"/>
      <c r="E66" s="525"/>
      <c r="F66" s="484"/>
      <c r="G66" s="525"/>
      <c r="H66" s="525"/>
      <c r="I66" s="525"/>
      <c r="J66" s="484"/>
      <c r="K66" s="484"/>
      <c r="L66" s="484"/>
      <c r="M66" s="590">
        <f t="shared" si="5"/>
        <v>2329000</v>
      </c>
      <c r="N66" s="484"/>
      <c r="O66" s="484"/>
      <c r="P66" s="484"/>
      <c r="Q66" s="484"/>
      <c r="R66" s="525"/>
      <c r="S66" s="484"/>
      <c r="T66" s="484"/>
      <c r="U66" s="525"/>
      <c r="V66" s="597">
        <f t="shared" si="6"/>
        <v>0</v>
      </c>
      <c r="W66" s="603">
        <f t="shared" si="4"/>
        <v>2329000</v>
      </c>
      <c r="Y66" s="605"/>
      <c r="Z66" s="605"/>
      <c r="AA66" s="604"/>
    </row>
    <row r="67" spans="1:27">
      <c r="A67" s="831" t="s">
        <v>280</v>
      </c>
      <c r="B67" s="586" t="s">
        <v>281</v>
      </c>
      <c r="C67" s="525"/>
      <c r="D67" s="525"/>
      <c r="E67" s="525"/>
      <c r="F67" s="484"/>
      <c r="G67" s="525"/>
      <c r="H67" s="525"/>
      <c r="I67" s="525"/>
      <c r="J67" s="484"/>
      <c r="K67" s="484"/>
      <c r="L67" s="484">
        <v>800000</v>
      </c>
      <c r="M67" s="590">
        <f t="shared" si="5"/>
        <v>800000</v>
      </c>
      <c r="N67" s="484"/>
      <c r="O67" s="484"/>
      <c r="P67" s="484"/>
      <c r="Q67" s="484"/>
      <c r="R67" s="525"/>
      <c r="S67" s="484"/>
      <c r="T67" s="484"/>
      <c r="U67" s="525"/>
      <c r="V67" s="597">
        <f t="shared" si="6"/>
        <v>0</v>
      </c>
      <c r="W67" s="603">
        <f t="shared" si="4"/>
        <v>800000</v>
      </c>
      <c r="Y67" s="605"/>
      <c r="Z67" s="605"/>
      <c r="AA67" s="604"/>
    </row>
    <row r="68" spans="1:27">
      <c r="A68" s="916" t="s">
        <v>282</v>
      </c>
      <c r="B68" s="586" t="s">
        <v>283</v>
      </c>
      <c r="C68" s="525"/>
      <c r="D68" s="525"/>
      <c r="E68" s="525"/>
      <c r="F68" s="484"/>
      <c r="G68" s="525"/>
      <c r="H68" s="525"/>
      <c r="I68" s="525"/>
      <c r="J68" s="484"/>
      <c r="K68" s="484"/>
      <c r="L68" s="484"/>
      <c r="M68" s="590">
        <f t="shared" si="5"/>
        <v>0</v>
      </c>
      <c r="N68" s="484"/>
      <c r="O68" s="484"/>
      <c r="P68" s="484"/>
      <c r="Q68" s="484"/>
      <c r="R68" s="525"/>
      <c r="S68" s="484"/>
      <c r="T68" s="484"/>
      <c r="U68" s="525">
        <v>1250000</v>
      </c>
      <c r="V68" s="597">
        <f t="shared" si="6"/>
        <v>1250000</v>
      </c>
      <c r="W68" s="603">
        <f t="shared" si="4"/>
        <v>-1250000</v>
      </c>
      <c r="Y68" s="605"/>
      <c r="Z68" s="605"/>
      <c r="AA68" s="604"/>
    </row>
    <row r="69" spans="1:27">
      <c r="A69" s="917"/>
      <c r="B69" s="586" t="s">
        <v>284</v>
      </c>
      <c r="C69" s="525"/>
      <c r="D69" s="525"/>
      <c r="E69" s="525"/>
      <c r="F69" s="484"/>
      <c r="G69" s="525"/>
      <c r="H69" s="525"/>
      <c r="I69" s="525"/>
      <c r="J69" s="484"/>
      <c r="K69" s="484">
        <v>10950000</v>
      </c>
      <c r="L69" s="484"/>
      <c r="M69" s="590">
        <f t="shared" ref="M69:M78" si="7">SUM(C69:L69)</f>
        <v>10950000</v>
      </c>
      <c r="N69" s="484"/>
      <c r="O69" s="484"/>
      <c r="P69" s="484"/>
      <c r="Q69" s="484"/>
      <c r="R69" s="525"/>
      <c r="S69" s="484"/>
      <c r="T69" s="484"/>
      <c r="U69" s="525"/>
      <c r="V69" s="597">
        <f t="shared" si="6"/>
        <v>0</v>
      </c>
      <c r="W69" s="603">
        <f t="shared" si="4"/>
        <v>10950000</v>
      </c>
      <c r="Y69" s="605"/>
      <c r="Z69" s="605"/>
      <c r="AA69" s="604"/>
    </row>
    <row r="70" spans="1:27">
      <c r="A70" s="917"/>
      <c r="B70" s="610" t="s">
        <v>285</v>
      </c>
      <c r="C70" s="525"/>
      <c r="D70" s="525"/>
      <c r="E70" s="525"/>
      <c r="F70" s="484"/>
      <c r="G70" s="525"/>
      <c r="H70" s="525"/>
      <c r="I70" s="525"/>
      <c r="J70" s="484"/>
      <c r="K70" s="484">
        <v>150000</v>
      </c>
      <c r="L70" s="484"/>
      <c r="M70" s="590">
        <f t="shared" si="7"/>
        <v>150000</v>
      </c>
      <c r="N70" s="484"/>
      <c r="O70" s="484"/>
      <c r="P70" s="484"/>
      <c r="Q70" s="484"/>
      <c r="R70" s="525"/>
      <c r="S70" s="484"/>
      <c r="T70" s="484"/>
      <c r="U70" s="525"/>
      <c r="V70" s="597">
        <f t="shared" ref="V70:V78" si="8">SUM(N70:U70)</f>
        <v>0</v>
      </c>
      <c r="W70" s="603">
        <f t="shared" ref="W70:W78" si="9">SUM(M70-V70)</f>
        <v>150000</v>
      </c>
      <c r="Y70" s="605"/>
      <c r="Z70" s="605"/>
      <c r="AA70" s="604"/>
    </row>
    <row r="71" spans="1:27">
      <c r="A71" s="917"/>
      <c r="B71" s="586" t="s">
        <v>286</v>
      </c>
      <c r="C71" s="525"/>
      <c r="D71" s="525"/>
      <c r="E71" s="525"/>
      <c r="F71" s="484"/>
      <c r="G71" s="525"/>
      <c r="H71" s="525"/>
      <c r="I71" s="525"/>
      <c r="J71" s="484"/>
      <c r="K71" s="484">
        <v>200000</v>
      </c>
      <c r="L71" s="484"/>
      <c r="M71" s="590">
        <f t="shared" si="7"/>
        <v>200000</v>
      </c>
      <c r="N71" s="484"/>
      <c r="O71" s="484"/>
      <c r="P71" s="484"/>
      <c r="Q71" s="484"/>
      <c r="R71" s="525"/>
      <c r="S71" s="484"/>
      <c r="T71" s="484"/>
      <c r="U71" s="525"/>
      <c r="V71" s="597">
        <f t="shared" si="8"/>
        <v>0</v>
      </c>
      <c r="W71" s="603">
        <f t="shared" si="9"/>
        <v>200000</v>
      </c>
      <c r="Y71" s="605"/>
      <c r="Z71" s="605"/>
      <c r="AA71" s="604"/>
    </row>
    <row r="72" spans="1:27">
      <c r="A72" s="917"/>
      <c r="B72" s="580" t="s">
        <v>287</v>
      </c>
      <c r="C72" s="525"/>
      <c r="D72" s="525"/>
      <c r="E72" s="525"/>
      <c r="F72" s="484"/>
      <c r="G72" s="525">
        <v>1330000</v>
      </c>
      <c r="H72" s="525"/>
      <c r="I72" s="525"/>
      <c r="J72" s="484"/>
      <c r="K72" s="484"/>
      <c r="L72" s="484"/>
      <c r="M72" s="590">
        <f t="shared" si="7"/>
        <v>1330000</v>
      </c>
      <c r="N72" s="484"/>
      <c r="O72" s="484"/>
      <c r="P72" s="484"/>
      <c r="Q72" s="484"/>
      <c r="R72" s="525"/>
      <c r="S72" s="484"/>
      <c r="T72" s="484"/>
      <c r="U72" s="525"/>
      <c r="V72" s="597">
        <f t="shared" si="8"/>
        <v>0</v>
      </c>
      <c r="W72" s="603">
        <f t="shared" si="9"/>
        <v>1330000</v>
      </c>
      <c r="Y72" s="605"/>
      <c r="Z72" s="605"/>
      <c r="AA72" s="604"/>
    </row>
    <row r="73" spans="1:27">
      <c r="A73" s="917"/>
      <c r="B73" s="580" t="s">
        <v>288</v>
      </c>
      <c r="C73" s="525"/>
      <c r="D73" s="525"/>
      <c r="E73" s="525"/>
      <c r="F73" s="484"/>
      <c r="G73" s="525"/>
      <c r="H73" s="525"/>
      <c r="I73" s="525"/>
      <c r="J73" s="484"/>
      <c r="K73" s="484">
        <v>1350000</v>
      </c>
      <c r="L73" s="484"/>
      <c r="M73" s="590">
        <f t="shared" si="7"/>
        <v>1350000</v>
      </c>
      <c r="N73" s="484"/>
      <c r="O73" s="484"/>
      <c r="P73" s="484"/>
      <c r="Q73" s="484"/>
      <c r="R73" s="525"/>
      <c r="S73" s="484"/>
      <c r="T73" s="484"/>
      <c r="U73" s="525"/>
      <c r="V73" s="597">
        <f t="shared" si="8"/>
        <v>0</v>
      </c>
      <c r="W73" s="603">
        <f t="shared" si="9"/>
        <v>1350000</v>
      </c>
      <c r="Y73" s="605"/>
      <c r="Z73" s="605"/>
      <c r="AA73" s="604"/>
    </row>
    <row r="74" spans="1:27">
      <c r="A74" s="917"/>
      <c r="B74" s="580" t="s">
        <v>287</v>
      </c>
      <c r="C74" s="484"/>
      <c r="D74" s="484"/>
      <c r="E74" s="484"/>
      <c r="F74" s="484"/>
      <c r="G74" s="525">
        <v>530000</v>
      </c>
      <c r="H74" s="525"/>
      <c r="I74" s="525"/>
      <c r="J74" s="484"/>
      <c r="K74" s="484"/>
      <c r="L74" s="484"/>
      <c r="M74" s="590"/>
      <c r="N74" s="484"/>
      <c r="O74" s="484"/>
      <c r="P74" s="484"/>
      <c r="Q74" s="484"/>
      <c r="R74" s="525"/>
      <c r="S74" s="484"/>
      <c r="T74" s="484"/>
      <c r="U74" s="525"/>
      <c r="V74" s="597">
        <f t="shared" si="8"/>
        <v>0</v>
      </c>
      <c r="W74" s="603">
        <f t="shared" si="9"/>
        <v>0</v>
      </c>
      <c r="Y74" s="605"/>
      <c r="Z74" s="605"/>
      <c r="AA74" s="604"/>
    </row>
    <row r="75" spans="1:27">
      <c r="A75" s="917"/>
      <c r="B75" s="611" t="s">
        <v>289</v>
      </c>
      <c r="C75" s="484"/>
      <c r="D75" s="484"/>
      <c r="E75" s="484"/>
      <c r="F75" s="484"/>
      <c r="G75" s="484"/>
      <c r="H75" s="484"/>
      <c r="I75" s="484"/>
      <c r="J75" s="484"/>
      <c r="K75" s="484"/>
      <c r="L75" s="484"/>
      <c r="M75" s="590">
        <f t="shared" si="7"/>
        <v>0</v>
      </c>
      <c r="N75" s="484"/>
      <c r="O75" s="484"/>
      <c r="P75" s="484"/>
      <c r="Q75" s="484"/>
      <c r="R75" s="484"/>
      <c r="S75" s="484"/>
      <c r="T75" s="484"/>
      <c r="U75" s="525">
        <v>450000</v>
      </c>
      <c r="V75" s="597">
        <f t="shared" si="8"/>
        <v>450000</v>
      </c>
      <c r="W75" s="603">
        <f t="shared" si="9"/>
        <v>-450000</v>
      </c>
      <c r="Y75" s="605"/>
      <c r="Z75" s="605"/>
      <c r="AA75" s="604"/>
    </row>
    <row r="76" spans="1:27">
      <c r="A76" s="917"/>
      <c r="B76" s="611" t="s">
        <v>290</v>
      </c>
      <c r="C76" s="484"/>
      <c r="D76" s="484"/>
      <c r="E76" s="484"/>
      <c r="F76" s="484"/>
      <c r="G76" s="484"/>
      <c r="H76" s="484"/>
      <c r="I76" s="484"/>
      <c r="J76" s="484"/>
      <c r="K76" s="484"/>
      <c r="L76" s="484"/>
      <c r="M76" s="590">
        <f t="shared" si="7"/>
        <v>0</v>
      </c>
      <c r="N76" s="484"/>
      <c r="O76" s="484"/>
      <c r="P76" s="484"/>
      <c r="Q76" s="484"/>
      <c r="R76" s="484"/>
      <c r="S76" s="484"/>
      <c r="T76" s="484"/>
      <c r="U76" s="525">
        <v>650000</v>
      </c>
      <c r="V76" s="597">
        <f t="shared" si="8"/>
        <v>650000</v>
      </c>
      <c r="W76" s="603">
        <f t="shared" si="9"/>
        <v>-650000</v>
      </c>
      <c r="Y76" s="605"/>
      <c r="Z76" s="605"/>
      <c r="AA76" s="604"/>
    </row>
    <row r="77" spans="1:27">
      <c r="A77" s="917"/>
      <c r="B77" s="611" t="s">
        <v>291</v>
      </c>
      <c r="C77" s="484"/>
      <c r="D77" s="484"/>
      <c r="E77" s="484"/>
      <c r="F77" s="484"/>
      <c r="G77" s="484"/>
      <c r="H77" s="484"/>
      <c r="I77" s="484"/>
      <c r="J77" s="484"/>
      <c r="K77" s="484"/>
      <c r="L77" s="484"/>
      <c r="M77" s="590">
        <f t="shared" si="7"/>
        <v>0</v>
      </c>
      <c r="N77" s="484"/>
      <c r="O77" s="484"/>
      <c r="P77" s="484"/>
      <c r="Q77" s="484"/>
      <c r="R77" s="484"/>
      <c r="S77" s="484"/>
      <c r="T77" s="484"/>
      <c r="U77" s="525">
        <v>100000</v>
      </c>
      <c r="V77" s="597">
        <f t="shared" si="8"/>
        <v>100000</v>
      </c>
      <c r="W77" s="603">
        <f t="shared" si="9"/>
        <v>-100000</v>
      </c>
      <c r="Y77" s="605"/>
      <c r="Z77" s="605"/>
      <c r="AA77" s="604"/>
    </row>
    <row r="78" spans="1:27">
      <c r="A78" s="917"/>
      <c r="B78" s="611" t="s">
        <v>292</v>
      </c>
      <c r="C78" s="484"/>
      <c r="D78" s="484"/>
      <c r="E78" s="484"/>
      <c r="F78" s="484"/>
      <c r="G78" s="484"/>
      <c r="H78" s="484"/>
      <c r="I78" s="484"/>
      <c r="J78" s="484"/>
      <c r="K78" s="484"/>
      <c r="L78" s="484"/>
      <c r="M78" s="590">
        <f t="shared" si="7"/>
        <v>0</v>
      </c>
      <c r="N78" s="484"/>
      <c r="O78" s="484"/>
      <c r="P78" s="484"/>
      <c r="Q78" s="484"/>
      <c r="R78" s="484"/>
      <c r="S78" s="484"/>
      <c r="T78" s="484"/>
      <c r="U78" s="525">
        <v>50000</v>
      </c>
      <c r="V78" s="597">
        <f t="shared" si="8"/>
        <v>50000</v>
      </c>
      <c r="W78" s="603">
        <f t="shared" si="9"/>
        <v>-50000</v>
      </c>
      <c r="Y78" s="605"/>
      <c r="Z78" s="605"/>
      <c r="AA78" s="604"/>
    </row>
    <row r="79" spans="1:27">
      <c r="A79" s="917"/>
      <c r="B79" s="611" t="s">
        <v>293</v>
      </c>
      <c r="C79" s="612"/>
      <c r="D79" s="484"/>
      <c r="E79" s="484"/>
      <c r="F79" s="484"/>
      <c r="G79" s="484"/>
      <c r="H79" s="484"/>
      <c r="I79" s="484"/>
      <c r="J79" s="484"/>
      <c r="K79" s="484"/>
      <c r="L79" s="484"/>
      <c r="M79" s="590">
        <f>SUM(D79:L79)</f>
        <v>0</v>
      </c>
      <c r="N79" s="484"/>
      <c r="O79" s="484"/>
      <c r="P79" s="484"/>
      <c r="Q79" s="484"/>
      <c r="R79" s="484"/>
      <c r="S79" s="484"/>
      <c r="T79" s="484">
        <v>150000</v>
      </c>
      <c r="U79" s="525"/>
      <c r="V79" s="597">
        <f t="shared" ref="V79:V93" si="10">SUM(N79:U79)</f>
        <v>150000</v>
      </c>
      <c r="W79" s="603">
        <f t="shared" ref="W79:W98" si="11">SUM(M79-V79)</f>
        <v>-150000</v>
      </c>
      <c r="Y79" s="605"/>
      <c r="Z79" s="605"/>
      <c r="AA79" s="604"/>
    </row>
    <row r="80" spans="1:27">
      <c r="A80" s="917"/>
      <c r="B80" s="613" t="s">
        <v>294</v>
      </c>
      <c r="C80" s="583"/>
      <c r="D80" s="583"/>
      <c r="E80" s="583"/>
      <c r="F80" s="583"/>
      <c r="G80" s="583"/>
      <c r="H80" s="583"/>
      <c r="I80" s="583"/>
      <c r="J80" s="583"/>
      <c r="K80" s="583"/>
      <c r="L80" s="583"/>
      <c r="M80" s="589">
        <f t="shared" ref="M80:M92" si="12">SUM(C80:L80)</f>
        <v>0</v>
      </c>
      <c r="N80" s="583"/>
      <c r="O80" s="583"/>
      <c r="P80" s="583"/>
      <c r="Q80" s="583"/>
      <c r="R80" s="583"/>
      <c r="S80" s="583">
        <v>1100000</v>
      </c>
      <c r="T80" s="583"/>
      <c r="U80" s="582"/>
      <c r="V80" s="598">
        <f t="shared" si="10"/>
        <v>1100000</v>
      </c>
      <c r="W80" s="622">
        <f t="shared" si="11"/>
        <v>-1100000</v>
      </c>
      <c r="Y80" s="605"/>
      <c r="Z80" s="605"/>
      <c r="AA80" s="604"/>
    </row>
    <row r="81" spans="1:25">
      <c r="A81" s="918"/>
      <c r="B81" s="611" t="s">
        <v>295</v>
      </c>
      <c r="C81" s="484"/>
      <c r="D81" s="484"/>
      <c r="E81" s="484"/>
      <c r="F81" s="484"/>
      <c r="G81" s="484"/>
      <c r="H81" s="484"/>
      <c r="I81" s="484"/>
      <c r="J81" s="484"/>
      <c r="K81" s="484"/>
      <c r="L81" s="484"/>
      <c r="M81" s="590">
        <f t="shared" si="12"/>
        <v>0</v>
      </c>
      <c r="N81" s="484"/>
      <c r="O81" s="484"/>
      <c r="P81" s="484"/>
      <c r="Q81" s="484"/>
      <c r="R81" s="484"/>
      <c r="S81" s="484"/>
      <c r="T81" s="484"/>
      <c r="U81" s="525">
        <v>50000</v>
      </c>
      <c r="V81" s="597">
        <f t="shared" si="10"/>
        <v>50000</v>
      </c>
      <c r="W81" s="603">
        <f t="shared" si="11"/>
        <v>-50000</v>
      </c>
      <c r="Y81" s="605"/>
    </row>
    <row r="82" spans="1:25">
      <c r="A82" s="832" t="s">
        <v>296</v>
      </c>
      <c r="B82" s="611" t="s">
        <v>297</v>
      </c>
      <c r="C82" s="484"/>
      <c r="D82" s="484"/>
      <c r="E82" s="484"/>
      <c r="F82" s="484"/>
      <c r="G82" s="484"/>
      <c r="H82" s="484"/>
      <c r="I82" s="484"/>
      <c r="J82" s="484"/>
      <c r="K82" s="484"/>
      <c r="L82" s="484">
        <v>1000000</v>
      </c>
      <c r="M82" s="590">
        <f t="shared" si="12"/>
        <v>1000000</v>
      </c>
      <c r="N82" s="484"/>
      <c r="O82" s="484"/>
      <c r="P82" s="484"/>
      <c r="Q82" s="484"/>
      <c r="R82" s="484"/>
      <c r="S82" s="484"/>
      <c r="T82" s="484"/>
      <c r="U82" s="525"/>
      <c r="V82" s="597">
        <f t="shared" si="10"/>
        <v>0</v>
      </c>
      <c r="W82" s="603">
        <f t="shared" si="11"/>
        <v>1000000</v>
      </c>
      <c r="Y82" s="605"/>
    </row>
    <row r="83" spans="1:25">
      <c r="A83" s="614"/>
      <c r="B83" s="611" t="s">
        <v>298</v>
      </c>
      <c r="C83" s="484"/>
      <c r="D83" s="484"/>
      <c r="E83" s="484"/>
      <c r="F83" s="484"/>
      <c r="G83" s="484"/>
      <c r="H83" s="484"/>
      <c r="I83" s="484"/>
      <c r="J83" s="484"/>
      <c r="K83" s="484"/>
      <c r="L83" s="484"/>
      <c r="M83" s="590">
        <f t="shared" si="12"/>
        <v>0</v>
      </c>
      <c r="N83" s="484"/>
      <c r="O83" s="484"/>
      <c r="P83" s="484"/>
      <c r="Q83" s="484"/>
      <c r="R83" s="484"/>
      <c r="S83" s="484"/>
      <c r="T83" s="484"/>
      <c r="U83" s="525">
        <v>140000</v>
      </c>
      <c r="V83" s="597">
        <f t="shared" si="10"/>
        <v>140000</v>
      </c>
      <c r="W83" s="603">
        <f t="shared" si="11"/>
        <v>-140000</v>
      </c>
      <c r="Y83" s="605"/>
    </row>
    <row r="84" spans="1:25">
      <c r="A84" s="614"/>
      <c r="B84" s="611" t="s">
        <v>299</v>
      </c>
      <c r="C84" s="484"/>
      <c r="D84" s="484"/>
      <c r="E84" s="484"/>
      <c r="F84" s="484"/>
      <c r="G84" s="484"/>
      <c r="H84" s="484"/>
      <c r="I84" s="484"/>
      <c r="J84" s="484"/>
      <c r="K84" s="484"/>
      <c r="L84" s="484"/>
      <c r="M84" s="590">
        <f t="shared" si="12"/>
        <v>0</v>
      </c>
      <c r="N84" s="484"/>
      <c r="O84" s="484"/>
      <c r="P84" s="484"/>
      <c r="Q84" s="484"/>
      <c r="R84" s="484"/>
      <c r="S84" s="484"/>
      <c r="T84" s="484"/>
      <c r="U84" s="525">
        <v>7296503</v>
      </c>
      <c r="V84" s="597">
        <f t="shared" si="10"/>
        <v>7296503</v>
      </c>
      <c r="W84" s="603">
        <f t="shared" si="11"/>
        <v>-7296503</v>
      </c>
      <c r="X84" s="605"/>
      <c r="Y84" s="605"/>
    </row>
    <row r="85" spans="1:25">
      <c r="A85" s="914" t="s">
        <v>300</v>
      </c>
      <c r="B85" s="611" t="s">
        <v>301</v>
      </c>
      <c r="C85" s="484">
        <v>250000</v>
      </c>
      <c r="D85" s="484"/>
      <c r="E85" s="484"/>
      <c r="F85" s="484"/>
      <c r="G85" s="484"/>
      <c r="H85" s="484"/>
      <c r="I85" s="484"/>
      <c r="J85" s="484"/>
      <c r="K85" s="484"/>
      <c r="L85" s="484"/>
      <c r="M85" s="590">
        <f t="shared" si="12"/>
        <v>250000</v>
      </c>
      <c r="N85" s="484"/>
      <c r="O85" s="484"/>
      <c r="P85" s="484"/>
      <c r="Q85" s="484"/>
      <c r="R85" s="612"/>
      <c r="S85" s="484"/>
      <c r="T85" s="484"/>
      <c r="U85" s="484"/>
      <c r="V85" s="597">
        <f t="shared" si="10"/>
        <v>0</v>
      </c>
      <c r="W85" s="603">
        <f t="shared" si="11"/>
        <v>250000</v>
      </c>
      <c r="X85" s="604"/>
      <c r="Y85" s="605"/>
    </row>
    <row r="86" spans="1:25">
      <c r="A86" s="915"/>
      <c r="B86" s="611" t="s">
        <v>302</v>
      </c>
      <c r="C86" s="484">
        <v>150000</v>
      </c>
      <c r="D86" s="484"/>
      <c r="E86" s="484"/>
      <c r="F86" s="484"/>
      <c r="G86" s="484"/>
      <c r="H86" s="484"/>
      <c r="I86" s="484"/>
      <c r="J86" s="484"/>
      <c r="K86" s="484"/>
      <c r="L86" s="484"/>
      <c r="M86" s="590">
        <f t="shared" si="12"/>
        <v>150000</v>
      </c>
      <c r="N86" s="484"/>
      <c r="O86" s="484"/>
      <c r="P86" s="484"/>
      <c r="Q86" s="484"/>
      <c r="R86" s="612"/>
      <c r="S86" s="484"/>
      <c r="T86" s="484"/>
      <c r="U86" s="484"/>
      <c r="V86" s="597">
        <f t="shared" si="10"/>
        <v>0</v>
      </c>
      <c r="W86" s="603">
        <f t="shared" si="11"/>
        <v>150000</v>
      </c>
      <c r="Y86" s="604"/>
    </row>
    <row r="87" spans="1:25">
      <c r="A87" s="915"/>
      <c r="B87" s="615" t="s">
        <v>274</v>
      </c>
      <c r="C87" s="616"/>
      <c r="D87" s="612"/>
      <c r="E87" s="484"/>
      <c r="F87" s="484"/>
      <c r="G87" s="617"/>
      <c r="H87" s="617">
        <v>15000</v>
      </c>
      <c r="I87" s="617"/>
      <c r="J87" s="484"/>
      <c r="K87" s="484"/>
      <c r="L87" s="484"/>
      <c r="M87" s="590">
        <f t="shared" si="12"/>
        <v>15000</v>
      </c>
      <c r="N87" s="484"/>
      <c r="O87" s="484"/>
      <c r="P87" s="484"/>
      <c r="Q87" s="484"/>
      <c r="R87" s="484"/>
      <c r="S87" s="484"/>
      <c r="T87" s="484"/>
      <c r="U87" s="525"/>
      <c r="V87" s="597">
        <f t="shared" si="10"/>
        <v>0</v>
      </c>
      <c r="W87" s="603">
        <f t="shared" si="11"/>
        <v>15000</v>
      </c>
      <c r="Y87" s="604"/>
    </row>
    <row r="88" spans="1:25">
      <c r="A88" s="915"/>
      <c r="B88" s="618" t="s">
        <v>275</v>
      </c>
      <c r="C88" s="484"/>
      <c r="D88" s="484"/>
      <c r="E88" s="484"/>
      <c r="F88" s="484"/>
      <c r="G88" s="484"/>
      <c r="H88" s="484"/>
      <c r="I88" s="484"/>
      <c r="J88" s="484"/>
      <c r="K88" s="484">
        <v>45000</v>
      </c>
      <c r="L88" s="484"/>
      <c r="M88" s="590">
        <f t="shared" si="12"/>
        <v>45000</v>
      </c>
      <c r="N88" s="484"/>
      <c r="O88" s="484"/>
      <c r="P88" s="484"/>
      <c r="Q88" s="484"/>
      <c r="R88" s="484"/>
      <c r="S88" s="484"/>
      <c r="T88" s="484"/>
      <c r="U88" s="525"/>
      <c r="V88" s="597">
        <f t="shared" si="10"/>
        <v>0</v>
      </c>
      <c r="W88" s="603">
        <f t="shared" si="11"/>
        <v>45000</v>
      </c>
    </row>
    <row r="89" spans="1:25">
      <c r="A89" s="915"/>
      <c r="B89" s="611" t="s">
        <v>303</v>
      </c>
      <c r="C89" s="484"/>
      <c r="D89" s="484"/>
      <c r="E89" s="484"/>
      <c r="F89" s="484"/>
      <c r="G89" s="484">
        <v>892500</v>
      </c>
      <c r="H89" s="484"/>
      <c r="I89" s="484"/>
      <c r="J89" s="484"/>
      <c r="K89" s="484"/>
      <c r="L89" s="484"/>
      <c r="M89" s="590">
        <f t="shared" si="12"/>
        <v>892500</v>
      </c>
      <c r="N89" s="484"/>
      <c r="O89" s="484"/>
      <c r="P89" s="484"/>
      <c r="Q89" s="484"/>
      <c r="R89" s="484"/>
      <c r="S89" s="484"/>
      <c r="T89" s="484"/>
      <c r="U89" s="525"/>
      <c r="V89" s="597">
        <f t="shared" si="10"/>
        <v>0</v>
      </c>
      <c r="W89" s="603">
        <f t="shared" si="11"/>
        <v>892500</v>
      </c>
      <c r="X89" s="605"/>
      <c r="Y89" s="604"/>
    </row>
    <row r="90" spans="1:25">
      <c r="A90" s="915"/>
      <c r="B90" s="611" t="s">
        <v>304</v>
      </c>
      <c r="C90" s="484"/>
      <c r="D90" s="484"/>
      <c r="E90" s="484"/>
      <c r="F90" s="484"/>
      <c r="G90" s="484"/>
      <c r="H90" s="484"/>
      <c r="I90" s="484"/>
      <c r="J90" s="484"/>
      <c r="K90" s="484"/>
      <c r="L90" s="484"/>
      <c r="M90" s="590">
        <f t="shared" si="12"/>
        <v>0</v>
      </c>
      <c r="N90" s="484"/>
      <c r="O90" s="484"/>
      <c r="P90" s="484"/>
      <c r="Q90" s="484"/>
      <c r="R90" s="484"/>
      <c r="S90" s="484"/>
      <c r="T90" s="484">
        <v>100000</v>
      </c>
      <c r="U90" s="525"/>
      <c r="V90" s="597">
        <f t="shared" si="10"/>
        <v>100000</v>
      </c>
      <c r="W90" s="603">
        <f t="shared" si="11"/>
        <v>-100000</v>
      </c>
    </row>
    <row r="91" spans="1:25">
      <c r="A91" s="915"/>
      <c r="B91" s="611" t="s">
        <v>305</v>
      </c>
      <c r="C91" s="484"/>
      <c r="D91" s="484"/>
      <c r="E91" s="484"/>
      <c r="F91" s="484"/>
      <c r="G91" s="484"/>
      <c r="H91" s="484"/>
      <c r="I91" s="484"/>
      <c r="J91" s="484"/>
      <c r="K91" s="484">
        <v>250000</v>
      </c>
      <c r="L91" s="484"/>
      <c r="M91" s="590">
        <f t="shared" si="12"/>
        <v>250000</v>
      </c>
      <c r="N91" s="484"/>
      <c r="O91" s="484"/>
      <c r="P91" s="484"/>
      <c r="Q91" s="484"/>
      <c r="R91" s="484"/>
      <c r="S91" s="484"/>
      <c r="T91" s="484"/>
      <c r="U91" s="525"/>
      <c r="V91" s="597">
        <f t="shared" si="10"/>
        <v>0</v>
      </c>
      <c r="W91" s="603">
        <f t="shared" si="11"/>
        <v>250000</v>
      </c>
    </row>
    <row r="92" spans="1:25">
      <c r="A92" s="919" t="s">
        <v>306</v>
      </c>
      <c r="B92" s="611" t="s">
        <v>307</v>
      </c>
      <c r="C92" s="484"/>
      <c r="D92" s="484"/>
      <c r="E92" s="484"/>
      <c r="F92" s="484"/>
      <c r="G92" s="484"/>
      <c r="H92" s="484">
        <v>15000</v>
      </c>
      <c r="I92" s="484"/>
      <c r="J92" s="484"/>
      <c r="K92" s="484"/>
      <c r="L92" s="484"/>
      <c r="M92" s="590">
        <f t="shared" si="12"/>
        <v>15000</v>
      </c>
      <c r="N92" s="484"/>
      <c r="O92" s="484"/>
      <c r="P92" s="484"/>
      <c r="Q92" s="484"/>
      <c r="R92" s="484"/>
      <c r="S92" s="484"/>
      <c r="T92" s="484"/>
      <c r="U92" s="525"/>
      <c r="V92" s="597">
        <f t="shared" si="10"/>
        <v>0</v>
      </c>
      <c r="W92" s="603">
        <f t="shared" si="11"/>
        <v>15000</v>
      </c>
    </row>
    <row r="93" spans="1:25">
      <c r="A93" s="920"/>
      <c r="B93" s="615" t="s">
        <v>275</v>
      </c>
      <c r="C93" s="619"/>
      <c r="D93" s="484"/>
      <c r="E93" s="484"/>
      <c r="F93" s="484"/>
      <c r="G93" s="484"/>
      <c r="H93" s="484"/>
      <c r="I93" s="484"/>
      <c r="J93" s="484"/>
      <c r="K93" s="484">
        <v>45000</v>
      </c>
      <c r="L93" s="484"/>
      <c r="M93" s="597">
        <f>SUM(C93:K93)</f>
        <v>45000</v>
      </c>
      <c r="N93" s="484"/>
      <c r="O93" s="484"/>
      <c r="P93" s="484"/>
      <c r="Q93" s="484"/>
      <c r="R93" s="484"/>
      <c r="S93" s="484"/>
      <c r="T93" s="484"/>
      <c r="U93" s="525"/>
      <c r="V93" s="597">
        <f t="shared" si="10"/>
        <v>0</v>
      </c>
      <c r="W93" s="603">
        <f t="shared" si="11"/>
        <v>45000</v>
      </c>
    </row>
    <row r="94" spans="1:25">
      <c r="A94" s="920"/>
      <c r="B94" s="611" t="s">
        <v>308</v>
      </c>
      <c r="C94" s="484"/>
      <c r="D94" s="484">
        <v>500000</v>
      </c>
      <c r="E94" s="484"/>
      <c r="F94" s="484"/>
      <c r="G94" s="484"/>
      <c r="H94" s="484"/>
      <c r="I94" s="484"/>
      <c r="J94" s="484"/>
      <c r="K94" s="484"/>
      <c r="L94" s="484"/>
      <c r="M94" s="597">
        <f t="shared" ref="M94:M109" si="13">SUM(C94:K94)</f>
        <v>500000</v>
      </c>
      <c r="N94" s="484"/>
      <c r="O94" s="484"/>
      <c r="P94" s="484"/>
      <c r="Q94" s="484"/>
      <c r="R94" s="484"/>
      <c r="S94" s="484"/>
      <c r="T94" s="484"/>
      <c r="U94" s="525"/>
      <c r="V94" s="597">
        <f t="shared" ref="V94:V109" si="14">SUM(N94:U94)</f>
        <v>0</v>
      </c>
      <c r="W94" s="603">
        <f t="shared" si="11"/>
        <v>500000</v>
      </c>
      <c r="Y94" s="605"/>
    </row>
    <row r="95" spans="1:25">
      <c r="A95" s="920"/>
      <c r="B95" s="611" t="s">
        <v>309</v>
      </c>
      <c r="C95" s="484"/>
      <c r="D95" s="484">
        <v>2875000</v>
      </c>
      <c r="E95" s="484"/>
      <c r="F95" s="484"/>
      <c r="G95" s="484"/>
      <c r="H95" s="484"/>
      <c r="I95" s="484"/>
      <c r="J95" s="484"/>
      <c r="K95" s="484"/>
      <c r="L95" s="484"/>
      <c r="M95" s="597">
        <f t="shared" si="13"/>
        <v>2875000</v>
      </c>
      <c r="N95" s="484"/>
      <c r="O95" s="484"/>
      <c r="P95" s="484"/>
      <c r="Q95" s="484"/>
      <c r="R95" s="484"/>
      <c r="S95" s="484"/>
      <c r="T95" s="484"/>
      <c r="U95" s="525"/>
      <c r="V95" s="597">
        <f t="shared" si="14"/>
        <v>0</v>
      </c>
      <c r="W95" s="603">
        <f t="shared" si="11"/>
        <v>2875000</v>
      </c>
      <c r="Y95" s="605"/>
    </row>
    <row r="96" spans="1:25">
      <c r="A96" s="920"/>
      <c r="B96" s="611" t="s">
        <v>310</v>
      </c>
      <c r="C96" s="484"/>
      <c r="D96" s="484"/>
      <c r="E96" s="484"/>
      <c r="F96" s="484"/>
      <c r="G96" s="484"/>
      <c r="H96" s="484"/>
      <c r="I96" s="484"/>
      <c r="J96" s="484"/>
      <c r="K96" s="484"/>
      <c r="L96" s="484"/>
      <c r="M96" s="597">
        <f t="shared" si="13"/>
        <v>0</v>
      </c>
      <c r="N96" s="484"/>
      <c r="O96" s="484">
        <v>20000000</v>
      </c>
      <c r="P96" s="484"/>
      <c r="Q96" s="484"/>
      <c r="R96" s="484"/>
      <c r="S96" s="484"/>
      <c r="T96" s="484"/>
      <c r="U96" s="525"/>
      <c r="V96" s="597">
        <f t="shared" si="14"/>
        <v>20000000</v>
      </c>
      <c r="W96" s="603">
        <f t="shared" si="11"/>
        <v>-20000000</v>
      </c>
      <c r="Y96" s="605"/>
    </row>
    <row r="97" spans="1:25">
      <c r="A97" s="889" t="s">
        <v>311</v>
      </c>
      <c r="B97" s="611" t="s">
        <v>312</v>
      </c>
      <c r="C97" s="484"/>
      <c r="D97" s="484"/>
      <c r="E97" s="484"/>
      <c r="F97" s="484"/>
      <c r="G97" s="484"/>
      <c r="H97" s="484"/>
      <c r="I97" s="484"/>
      <c r="J97" s="484"/>
      <c r="K97" s="484"/>
      <c r="L97" s="484"/>
      <c r="M97" s="597">
        <f t="shared" si="13"/>
        <v>0</v>
      </c>
      <c r="N97" s="484"/>
      <c r="O97" s="484">
        <v>2000000</v>
      </c>
      <c r="P97" s="484"/>
      <c r="Q97" s="484"/>
      <c r="R97" s="484"/>
      <c r="S97" s="484"/>
      <c r="T97" s="484"/>
      <c r="U97" s="525"/>
      <c r="V97" s="597">
        <f t="shared" si="14"/>
        <v>2000000</v>
      </c>
      <c r="W97" s="603">
        <f t="shared" si="11"/>
        <v>-2000000</v>
      </c>
      <c r="Y97" s="605"/>
    </row>
    <row r="98" spans="1:25">
      <c r="A98" s="890"/>
      <c r="B98" s="611" t="s">
        <v>313</v>
      </c>
      <c r="C98" s="484"/>
      <c r="D98" s="484"/>
      <c r="E98" s="484"/>
      <c r="F98" s="484"/>
      <c r="G98" s="484"/>
      <c r="H98" s="484"/>
      <c r="I98" s="484"/>
      <c r="J98" s="484"/>
      <c r="K98" s="484">
        <v>1000000</v>
      </c>
      <c r="L98" s="484"/>
      <c r="M98" s="597">
        <f t="shared" si="13"/>
        <v>1000000</v>
      </c>
      <c r="N98" s="484"/>
      <c r="O98" s="484"/>
      <c r="P98" s="484"/>
      <c r="Q98" s="484"/>
      <c r="R98" s="484"/>
      <c r="S98" s="484"/>
      <c r="T98" s="484"/>
      <c r="U98" s="525"/>
      <c r="V98" s="597">
        <f t="shared" si="14"/>
        <v>0</v>
      </c>
      <c r="W98" s="603">
        <f t="shared" si="11"/>
        <v>1000000</v>
      </c>
      <c r="Y98" s="605"/>
    </row>
    <row r="99" spans="1:25">
      <c r="A99" s="890"/>
      <c r="B99" s="611" t="s">
        <v>314</v>
      </c>
      <c r="C99" s="484"/>
      <c r="D99" s="484">
        <v>250000</v>
      </c>
      <c r="E99" s="484"/>
      <c r="F99" s="484"/>
      <c r="G99" s="484"/>
      <c r="H99" s="484"/>
      <c r="I99" s="484"/>
      <c r="J99" s="484"/>
      <c r="K99" s="484"/>
      <c r="L99" s="484"/>
      <c r="M99" s="597">
        <f t="shared" si="13"/>
        <v>250000</v>
      </c>
      <c r="N99" s="484"/>
      <c r="O99" s="484"/>
      <c r="P99" s="484"/>
      <c r="Q99" s="484"/>
      <c r="R99" s="484"/>
      <c r="S99" s="484"/>
      <c r="T99" s="484"/>
      <c r="U99" s="525"/>
      <c r="V99" s="597">
        <f t="shared" si="14"/>
        <v>0</v>
      </c>
      <c r="W99" s="603">
        <f t="shared" ref="W99:W109" si="15">SUM(M99-V99)</f>
        <v>250000</v>
      </c>
      <c r="Y99" s="604"/>
    </row>
    <row r="100" spans="1:25">
      <c r="A100" s="890"/>
      <c r="B100" s="611" t="s">
        <v>274</v>
      </c>
      <c r="C100" s="484"/>
      <c r="D100" s="484"/>
      <c r="E100" s="484"/>
      <c r="F100" s="484"/>
      <c r="G100" s="484"/>
      <c r="H100" s="484">
        <v>15000</v>
      </c>
      <c r="I100" s="484"/>
      <c r="J100" s="484"/>
      <c r="K100" s="484"/>
      <c r="L100" s="484"/>
      <c r="M100" s="597">
        <f t="shared" si="13"/>
        <v>15000</v>
      </c>
      <c r="N100" s="484"/>
      <c r="O100" s="484"/>
      <c r="P100" s="484"/>
      <c r="Q100" s="484"/>
      <c r="R100" s="484"/>
      <c r="S100" s="484"/>
      <c r="T100" s="484"/>
      <c r="U100" s="525"/>
      <c r="V100" s="597">
        <f t="shared" si="14"/>
        <v>0</v>
      </c>
      <c r="W100" s="603">
        <f t="shared" si="15"/>
        <v>15000</v>
      </c>
      <c r="X100" s="604"/>
    </row>
    <row r="101" spans="1:25">
      <c r="A101" s="890"/>
      <c r="B101" s="611" t="s">
        <v>275</v>
      </c>
      <c r="C101" s="484"/>
      <c r="D101" s="484"/>
      <c r="E101" s="484"/>
      <c r="F101" s="484"/>
      <c r="G101" s="484"/>
      <c r="H101" s="484"/>
      <c r="I101" s="484"/>
      <c r="J101" s="484"/>
      <c r="K101" s="484">
        <v>45000</v>
      </c>
      <c r="L101" s="484"/>
      <c r="M101" s="597">
        <f t="shared" si="13"/>
        <v>45000</v>
      </c>
      <c r="N101" s="484"/>
      <c r="O101" s="484"/>
      <c r="P101" s="484"/>
      <c r="Q101" s="484"/>
      <c r="R101" s="484"/>
      <c r="S101" s="484"/>
      <c r="T101" s="484"/>
      <c r="U101" s="525"/>
      <c r="V101" s="597">
        <f t="shared" si="14"/>
        <v>0</v>
      </c>
      <c r="W101" s="603">
        <f t="shared" si="15"/>
        <v>45000</v>
      </c>
      <c r="X101" s="604">
        <f>T250+N250</f>
        <v>1820000</v>
      </c>
    </row>
    <row r="102" spans="1:25">
      <c r="A102" s="890"/>
      <c r="B102" s="611" t="s">
        <v>315</v>
      </c>
      <c r="C102" s="484"/>
      <c r="D102" s="484"/>
      <c r="E102" s="484"/>
      <c r="F102" s="484"/>
      <c r="G102" s="484">
        <v>284000</v>
      </c>
      <c r="H102" s="484"/>
      <c r="I102" s="484"/>
      <c r="J102" s="484"/>
      <c r="K102" s="484"/>
      <c r="L102" s="484"/>
      <c r="M102" s="597">
        <f t="shared" si="13"/>
        <v>284000</v>
      </c>
      <c r="N102" s="484"/>
      <c r="O102" s="484"/>
      <c r="P102" s="484"/>
      <c r="Q102" s="484"/>
      <c r="R102" s="484"/>
      <c r="S102" s="484"/>
      <c r="T102" s="484"/>
      <c r="U102" s="525"/>
      <c r="V102" s="597">
        <f t="shared" si="14"/>
        <v>0</v>
      </c>
      <c r="W102" s="603">
        <f t="shared" si="15"/>
        <v>284000</v>
      </c>
      <c r="X102" s="604"/>
    </row>
    <row r="103" spans="1:25">
      <c r="A103" s="890"/>
      <c r="B103" s="611" t="s">
        <v>316</v>
      </c>
      <c r="C103" s="484"/>
      <c r="D103" s="484"/>
      <c r="E103" s="484"/>
      <c r="F103" s="484"/>
      <c r="G103" s="484"/>
      <c r="H103" s="484"/>
      <c r="I103" s="484"/>
      <c r="J103" s="484"/>
      <c r="K103" s="484"/>
      <c r="L103" s="484"/>
      <c r="M103" s="597">
        <f t="shared" si="13"/>
        <v>0</v>
      </c>
      <c r="N103" s="484"/>
      <c r="O103" s="484"/>
      <c r="P103" s="484"/>
      <c r="Q103" s="484"/>
      <c r="R103" s="484"/>
      <c r="S103" s="484"/>
      <c r="T103" s="484">
        <v>70000</v>
      </c>
      <c r="U103" s="525"/>
      <c r="V103" s="597">
        <f t="shared" si="14"/>
        <v>70000</v>
      </c>
      <c r="W103" s="603">
        <f t="shared" si="15"/>
        <v>-70000</v>
      </c>
      <c r="X103" s="604"/>
    </row>
    <row r="104" spans="1:25">
      <c r="A104" s="891"/>
      <c r="B104" s="611" t="s">
        <v>317</v>
      </c>
      <c r="C104" s="484"/>
      <c r="D104" s="484"/>
      <c r="E104" s="484"/>
      <c r="F104" s="484"/>
      <c r="G104" s="484"/>
      <c r="H104" s="484"/>
      <c r="I104" s="484"/>
      <c r="J104" s="484"/>
      <c r="K104" s="484"/>
      <c r="L104" s="484"/>
      <c r="M104" s="597">
        <f t="shared" si="13"/>
        <v>0</v>
      </c>
      <c r="N104" s="484"/>
      <c r="O104" s="484"/>
      <c r="P104" s="484"/>
      <c r="Q104" s="484"/>
      <c r="R104" s="484"/>
      <c r="S104" s="484"/>
      <c r="T104" s="484"/>
      <c r="U104" s="525">
        <v>50000</v>
      </c>
      <c r="V104" s="597">
        <f t="shared" si="14"/>
        <v>50000</v>
      </c>
      <c r="W104" s="603">
        <f t="shared" si="15"/>
        <v>-50000</v>
      </c>
      <c r="X104" s="604"/>
    </row>
    <row r="105" spans="1:25">
      <c r="A105" s="889" t="s">
        <v>318</v>
      </c>
      <c r="B105" s="611" t="s">
        <v>307</v>
      </c>
      <c r="C105" s="484"/>
      <c r="D105" s="484"/>
      <c r="E105" s="484"/>
      <c r="F105" s="484"/>
      <c r="G105" s="484"/>
      <c r="H105" s="484">
        <v>60000</v>
      </c>
      <c r="I105" s="484"/>
      <c r="J105" s="484"/>
      <c r="K105" s="484"/>
      <c r="L105" s="484"/>
      <c r="M105" s="597">
        <f t="shared" si="13"/>
        <v>60000</v>
      </c>
      <c r="N105" s="484"/>
      <c r="O105" s="484"/>
      <c r="P105" s="484"/>
      <c r="Q105" s="484"/>
      <c r="R105" s="484"/>
      <c r="S105" s="484"/>
      <c r="T105" s="484"/>
      <c r="U105" s="525"/>
      <c r="V105" s="597">
        <f t="shared" si="14"/>
        <v>0</v>
      </c>
      <c r="W105" s="603">
        <f t="shared" si="15"/>
        <v>60000</v>
      </c>
      <c r="X105" s="604"/>
    </row>
    <row r="106" spans="1:25">
      <c r="A106" s="890"/>
      <c r="B106" s="611" t="s">
        <v>275</v>
      </c>
      <c r="C106" s="484"/>
      <c r="D106" s="484"/>
      <c r="E106" s="484"/>
      <c r="F106" s="484"/>
      <c r="G106" s="484"/>
      <c r="H106" s="484"/>
      <c r="I106" s="484"/>
      <c r="J106" s="484"/>
      <c r="K106" s="484">
        <v>180000</v>
      </c>
      <c r="L106" s="484"/>
      <c r="M106" s="597">
        <f t="shared" si="13"/>
        <v>180000</v>
      </c>
      <c r="N106" s="484"/>
      <c r="O106" s="484"/>
      <c r="P106" s="484"/>
      <c r="Q106" s="484"/>
      <c r="R106" s="484"/>
      <c r="S106" s="484"/>
      <c r="T106" s="484"/>
      <c r="U106" s="525"/>
      <c r="V106" s="597">
        <f t="shared" si="14"/>
        <v>0</v>
      </c>
      <c r="W106" s="603">
        <f t="shared" si="15"/>
        <v>180000</v>
      </c>
      <c r="X106" s="604"/>
    </row>
    <row r="107" spans="1:25">
      <c r="A107" s="891"/>
      <c r="B107" s="611" t="s">
        <v>319</v>
      </c>
      <c r="C107" s="484"/>
      <c r="D107" s="484"/>
      <c r="E107" s="484"/>
      <c r="F107" s="484"/>
      <c r="G107" s="484"/>
      <c r="H107" s="484"/>
      <c r="I107" s="484"/>
      <c r="J107" s="484"/>
      <c r="K107" s="484"/>
      <c r="L107" s="484"/>
      <c r="M107" s="597">
        <f t="shared" si="13"/>
        <v>0</v>
      </c>
      <c r="N107" s="484"/>
      <c r="O107" s="484"/>
      <c r="P107" s="484"/>
      <c r="Q107" s="484"/>
      <c r="R107" s="484"/>
      <c r="S107" s="484"/>
      <c r="T107" s="484">
        <v>200000</v>
      </c>
      <c r="U107" s="525"/>
      <c r="V107" s="597">
        <f t="shared" si="14"/>
        <v>200000</v>
      </c>
      <c r="W107" s="603">
        <f t="shared" si="15"/>
        <v>-200000</v>
      </c>
      <c r="X107" s="604"/>
    </row>
    <row r="108" spans="1:25">
      <c r="A108" s="919" t="s">
        <v>320</v>
      </c>
      <c r="B108" s="611" t="s">
        <v>321</v>
      </c>
      <c r="C108" s="484"/>
      <c r="D108" s="484">
        <v>500000</v>
      </c>
      <c r="E108" s="484"/>
      <c r="F108" s="484"/>
      <c r="G108" s="484"/>
      <c r="H108" s="484"/>
      <c r="I108" s="484"/>
      <c r="J108" s="484"/>
      <c r="K108" s="484"/>
      <c r="L108" s="484"/>
      <c r="M108" s="597">
        <f t="shared" si="13"/>
        <v>500000</v>
      </c>
      <c r="N108" s="484"/>
      <c r="O108" s="484"/>
      <c r="P108" s="484"/>
      <c r="Q108" s="484"/>
      <c r="R108" s="484"/>
      <c r="S108" s="484"/>
      <c r="T108" s="484"/>
      <c r="U108" s="525"/>
      <c r="V108" s="597">
        <f t="shared" si="14"/>
        <v>0</v>
      </c>
      <c r="W108" s="603">
        <f t="shared" si="15"/>
        <v>500000</v>
      </c>
      <c r="X108" s="604"/>
    </row>
    <row r="109" spans="1:25">
      <c r="A109" s="920"/>
      <c r="B109" s="611" t="s">
        <v>322</v>
      </c>
      <c r="C109" s="484"/>
      <c r="D109" s="484">
        <v>200000</v>
      </c>
      <c r="E109" s="484"/>
      <c r="F109" s="484"/>
      <c r="G109" s="484"/>
      <c r="H109" s="484"/>
      <c r="I109" s="484"/>
      <c r="J109" s="484"/>
      <c r="K109" s="484"/>
      <c r="L109" s="484"/>
      <c r="M109" s="597">
        <f t="shared" si="13"/>
        <v>200000</v>
      </c>
      <c r="N109" s="484"/>
      <c r="O109" s="484"/>
      <c r="P109" s="484"/>
      <c r="Q109" s="484"/>
      <c r="R109" s="484"/>
      <c r="S109" s="484"/>
      <c r="T109" s="484"/>
      <c r="U109" s="525"/>
      <c r="V109" s="597">
        <f t="shared" si="14"/>
        <v>0</v>
      </c>
      <c r="W109" s="603">
        <f t="shared" si="15"/>
        <v>200000</v>
      </c>
      <c r="X109" s="604"/>
    </row>
    <row r="110" spans="1:25">
      <c r="A110" s="920"/>
      <c r="B110" s="611" t="s">
        <v>323</v>
      </c>
      <c r="C110" s="484">
        <v>842000</v>
      </c>
      <c r="D110" s="484"/>
      <c r="E110" s="484"/>
      <c r="F110" s="484"/>
      <c r="G110" s="484"/>
      <c r="H110" s="484"/>
      <c r="I110" s="484"/>
      <c r="J110" s="484"/>
      <c r="K110" s="484"/>
      <c r="L110" s="484"/>
      <c r="M110" s="597">
        <f>SUM(C110:L110)</f>
        <v>842000</v>
      </c>
      <c r="N110" s="484"/>
      <c r="O110" s="484"/>
      <c r="P110" s="484"/>
      <c r="Q110" s="484"/>
      <c r="R110" s="484"/>
      <c r="S110" s="484"/>
      <c r="T110" s="484"/>
      <c r="U110" s="525"/>
      <c r="V110" s="597">
        <f t="shared" ref="V110:V130" si="16">SUM(N110:U110)</f>
        <v>0</v>
      </c>
      <c r="W110" s="603">
        <f t="shared" ref="W110:W120" si="17">SUM(M110-V110)</f>
        <v>842000</v>
      </c>
      <c r="X110" s="604"/>
    </row>
    <row r="111" spans="1:25">
      <c r="A111" s="920"/>
      <c r="B111" s="611" t="s">
        <v>317</v>
      </c>
      <c r="C111" s="484"/>
      <c r="D111" s="484"/>
      <c r="E111" s="484"/>
      <c r="F111" s="484"/>
      <c r="G111" s="484"/>
      <c r="H111" s="484"/>
      <c r="I111" s="484"/>
      <c r="J111" s="484"/>
      <c r="K111" s="484">
        <v>500000</v>
      </c>
      <c r="L111" s="484"/>
      <c r="M111" s="597">
        <f t="shared" ref="M111:M118" si="18">SUM(C111:K111)</f>
        <v>500000</v>
      </c>
      <c r="N111" s="484"/>
      <c r="O111" s="484"/>
      <c r="P111" s="484"/>
      <c r="Q111" s="484"/>
      <c r="R111" s="484"/>
      <c r="S111" s="484"/>
      <c r="T111" s="484"/>
      <c r="U111" s="525"/>
      <c r="V111" s="597">
        <f t="shared" si="16"/>
        <v>0</v>
      </c>
      <c r="W111" s="603">
        <f t="shared" si="17"/>
        <v>500000</v>
      </c>
      <c r="X111" s="604"/>
    </row>
    <row r="112" spans="1:25">
      <c r="A112" s="920"/>
      <c r="B112" s="611" t="s">
        <v>324</v>
      </c>
      <c r="C112" s="484"/>
      <c r="D112" s="484"/>
      <c r="E112" s="484"/>
      <c r="F112" s="484"/>
      <c r="G112" s="484"/>
      <c r="H112" s="484"/>
      <c r="I112" s="484"/>
      <c r="J112" s="484"/>
      <c r="K112" s="484"/>
      <c r="L112" s="484">
        <v>110000</v>
      </c>
      <c r="M112" s="597">
        <f>SUM(C112:L112)</f>
        <v>110000</v>
      </c>
      <c r="N112" s="484"/>
      <c r="O112" s="484"/>
      <c r="P112" s="484"/>
      <c r="Q112" s="484"/>
      <c r="R112" s="484"/>
      <c r="S112" s="484"/>
      <c r="T112" s="484"/>
      <c r="U112" s="525"/>
      <c r="V112" s="597">
        <f t="shared" si="16"/>
        <v>0</v>
      </c>
      <c r="W112" s="603">
        <f t="shared" si="17"/>
        <v>110000</v>
      </c>
      <c r="X112" s="604"/>
    </row>
    <row r="113" spans="1:25">
      <c r="A113" s="920"/>
      <c r="B113" s="611" t="s">
        <v>325</v>
      </c>
      <c r="C113" s="484">
        <v>75000</v>
      </c>
      <c r="D113" s="484"/>
      <c r="E113" s="484"/>
      <c r="F113" s="484"/>
      <c r="G113" s="484"/>
      <c r="H113" s="484"/>
      <c r="I113" s="484"/>
      <c r="J113" s="484"/>
      <c r="K113" s="484"/>
      <c r="L113" s="484"/>
      <c r="M113" s="597">
        <f t="shared" si="18"/>
        <v>75000</v>
      </c>
      <c r="N113" s="484"/>
      <c r="O113" s="484"/>
      <c r="P113" s="484"/>
      <c r="Q113" s="484"/>
      <c r="R113" s="484"/>
      <c r="S113" s="484"/>
      <c r="T113" s="484"/>
      <c r="U113" s="525"/>
      <c r="V113" s="597">
        <f t="shared" si="16"/>
        <v>0</v>
      </c>
      <c r="W113" s="603">
        <f t="shared" si="17"/>
        <v>75000</v>
      </c>
      <c r="X113" s="604"/>
    </row>
    <row r="114" spans="1:25">
      <c r="A114" s="920"/>
      <c r="B114" s="611" t="s">
        <v>326</v>
      </c>
      <c r="C114" s="484"/>
      <c r="D114" s="484"/>
      <c r="E114" s="484"/>
      <c r="F114" s="484"/>
      <c r="G114" s="484"/>
      <c r="H114" s="484"/>
      <c r="I114" s="484"/>
      <c r="J114" s="484"/>
      <c r="K114" s="484">
        <v>3850000</v>
      </c>
      <c r="L114" s="484"/>
      <c r="M114" s="597">
        <f t="shared" si="18"/>
        <v>3850000</v>
      </c>
      <c r="N114" s="484"/>
      <c r="O114" s="484"/>
      <c r="P114" s="484"/>
      <c r="Q114" s="484"/>
      <c r="R114" s="484"/>
      <c r="S114" s="484"/>
      <c r="T114" s="484"/>
      <c r="U114" s="525"/>
      <c r="V114" s="597">
        <f t="shared" si="16"/>
        <v>0</v>
      </c>
      <c r="W114" s="603">
        <f t="shared" si="17"/>
        <v>3850000</v>
      </c>
      <c r="X114" s="604"/>
    </row>
    <row r="115" spans="1:25" s="574" customFormat="1">
      <c r="A115" s="920"/>
      <c r="B115" s="611" t="s">
        <v>327</v>
      </c>
      <c r="C115" s="525"/>
      <c r="D115" s="525">
        <v>220000</v>
      </c>
      <c r="E115" s="597"/>
      <c r="F115" s="597"/>
      <c r="G115" s="525"/>
      <c r="H115" s="597"/>
      <c r="I115" s="597"/>
      <c r="J115" s="597"/>
      <c r="K115" s="597"/>
      <c r="L115" s="597"/>
      <c r="M115" s="597">
        <f t="shared" si="18"/>
        <v>220000</v>
      </c>
      <c r="N115" s="597"/>
      <c r="O115" s="597"/>
      <c r="P115" s="597"/>
      <c r="Q115" s="597"/>
      <c r="R115" s="597"/>
      <c r="S115" s="525"/>
      <c r="T115" s="597"/>
      <c r="U115" s="525"/>
      <c r="V115" s="597">
        <f t="shared" si="16"/>
        <v>0</v>
      </c>
      <c r="W115" s="603">
        <f t="shared" si="17"/>
        <v>220000</v>
      </c>
      <c r="X115" s="623"/>
      <c r="Y115" s="623"/>
    </row>
    <row r="116" spans="1:25" s="574" customFormat="1">
      <c r="A116" s="889" t="s">
        <v>328</v>
      </c>
      <c r="B116" s="611" t="s">
        <v>329</v>
      </c>
      <c r="C116" s="525"/>
      <c r="D116" s="597"/>
      <c r="E116" s="597"/>
      <c r="F116" s="597"/>
      <c r="G116" s="597"/>
      <c r="H116" s="597"/>
      <c r="I116" s="597"/>
      <c r="J116" s="597"/>
      <c r="K116" s="597"/>
      <c r="L116" s="597"/>
      <c r="M116" s="597">
        <f t="shared" si="18"/>
        <v>0</v>
      </c>
      <c r="N116" s="597"/>
      <c r="O116" s="597"/>
      <c r="P116" s="597"/>
      <c r="Q116" s="597"/>
      <c r="R116" s="597"/>
      <c r="S116" s="597"/>
      <c r="T116" s="525">
        <v>500000</v>
      </c>
      <c r="U116" s="525"/>
      <c r="V116" s="597">
        <f t="shared" si="16"/>
        <v>500000</v>
      </c>
      <c r="W116" s="603">
        <f t="shared" si="17"/>
        <v>-500000</v>
      </c>
      <c r="X116" s="623"/>
      <c r="Y116" s="623"/>
    </row>
    <row r="117" spans="1:25" s="574" customFormat="1">
      <c r="A117" s="890"/>
      <c r="B117" s="611" t="s">
        <v>330</v>
      </c>
      <c r="C117" s="525"/>
      <c r="D117" s="525"/>
      <c r="E117" s="597"/>
      <c r="F117" s="597"/>
      <c r="G117" s="597"/>
      <c r="H117" s="597"/>
      <c r="I117" s="597"/>
      <c r="J117" s="597"/>
      <c r="K117" s="597"/>
      <c r="L117" s="597"/>
      <c r="M117" s="597">
        <f t="shared" si="18"/>
        <v>0</v>
      </c>
      <c r="N117" s="597"/>
      <c r="O117" s="597"/>
      <c r="P117" s="597"/>
      <c r="Q117" s="597"/>
      <c r="R117" s="597"/>
      <c r="S117" s="597"/>
      <c r="T117" s="525">
        <v>600000</v>
      </c>
      <c r="U117" s="597"/>
      <c r="V117" s="597">
        <f t="shared" si="16"/>
        <v>600000</v>
      </c>
      <c r="W117" s="603">
        <f t="shared" si="17"/>
        <v>-600000</v>
      </c>
      <c r="X117" s="623"/>
      <c r="Y117" s="623"/>
    </row>
    <row r="118" spans="1:25" s="574" customFormat="1">
      <c r="A118" s="890"/>
      <c r="B118" s="611" t="s">
        <v>331</v>
      </c>
      <c r="C118" s="525"/>
      <c r="D118" s="525"/>
      <c r="E118" s="597"/>
      <c r="F118" s="597"/>
      <c r="G118" s="525">
        <v>200000</v>
      </c>
      <c r="H118" s="597"/>
      <c r="I118" s="597"/>
      <c r="J118" s="597"/>
      <c r="K118" s="597"/>
      <c r="L118" s="597"/>
      <c r="M118" s="597">
        <f t="shared" si="18"/>
        <v>200000</v>
      </c>
      <c r="N118" s="597"/>
      <c r="O118" s="597"/>
      <c r="P118" s="597"/>
      <c r="Q118" s="597"/>
      <c r="R118" s="597"/>
      <c r="S118" s="597"/>
      <c r="T118" s="597"/>
      <c r="U118" s="597"/>
      <c r="V118" s="597">
        <f t="shared" si="16"/>
        <v>0</v>
      </c>
      <c r="W118" s="603">
        <f t="shared" si="17"/>
        <v>200000</v>
      </c>
      <c r="X118" s="623"/>
      <c r="Y118" s="623"/>
    </row>
    <row r="119" spans="1:25" s="574" customFormat="1">
      <c r="A119" s="891"/>
      <c r="B119" s="611" t="s">
        <v>332</v>
      </c>
      <c r="C119" s="525"/>
      <c r="D119" s="525"/>
      <c r="E119" s="525"/>
      <c r="F119" s="525"/>
      <c r="G119" s="525"/>
      <c r="H119" s="525"/>
      <c r="I119" s="525"/>
      <c r="J119" s="525"/>
      <c r="K119" s="525">
        <v>1300000</v>
      </c>
      <c r="L119" s="525"/>
      <c r="M119" s="597">
        <f>SUM(C119:L119)</f>
        <v>1300000</v>
      </c>
      <c r="N119" s="597"/>
      <c r="O119" s="597"/>
      <c r="P119" s="597"/>
      <c r="Q119" s="597"/>
      <c r="R119" s="597"/>
      <c r="S119" s="597"/>
      <c r="T119" s="597"/>
      <c r="U119" s="597"/>
      <c r="V119" s="597">
        <f t="shared" si="16"/>
        <v>0</v>
      </c>
      <c r="W119" s="603">
        <f t="shared" si="17"/>
        <v>1300000</v>
      </c>
      <c r="X119" s="623"/>
      <c r="Y119" s="623"/>
    </row>
    <row r="120" spans="1:25" s="574" customFormat="1">
      <c r="A120" s="834" t="s">
        <v>333</v>
      </c>
      <c r="B120" s="611" t="s">
        <v>334</v>
      </c>
      <c r="C120" s="525"/>
      <c r="D120" s="525"/>
      <c r="E120" s="525"/>
      <c r="F120" s="525"/>
      <c r="G120" s="525"/>
      <c r="H120" s="525"/>
      <c r="I120" s="525"/>
      <c r="J120" s="525"/>
      <c r="K120" s="525"/>
      <c r="L120" s="525"/>
      <c r="M120" s="597">
        <f>SUM(C120:K120)</f>
        <v>0</v>
      </c>
      <c r="N120" s="597"/>
      <c r="O120" s="597"/>
      <c r="P120" s="597"/>
      <c r="Q120" s="597"/>
      <c r="R120" s="597"/>
      <c r="S120" s="597"/>
      <c r="T120" s="597"/>
      <c r="U120" s="525"/>
      <c r="V120" s="597">
        <f t="shared" si="16"/>
        <v>0</v>
      </c>
      <c r="W120" s="603">
        <f t="shared" si="17"/>
        <v>0</v>
      </c>
      <c r="X120" s="623"/>
      <c r="Y120" s="623"/>
    </row>
    <row r="121" spans="1:25" s="574" customFormat="1">
      <c r="A121" s="889" t="s">
        <v>335</v>
      </c>
      <c r="B121" s="611" t="s">
        <v>336</v>
      </c>
      <c r="C121" s="525"/>
      <c r="D121" s="525">
        <v>500000</v>
      </c>
      <c r="E121" s="525"/>
      <c r="F121" s="525"/>
      <c r="G121" s="525"/>
      <c r="H121" s="525"/>
      <c r="I121" s="525"/>
      <c r="J121" s="525"/>
      <c r="K121" s="525"/>
      <c r="L121" s="525"/>
      <c r="M121" s="597">
        <f t="shared" ref="M121:M130" si="19">SUM(C121:K121)</f>
        <v>500000</v>
      </c>
      <c r="N121" s="597"/>
      <c r="O121" s="597"/>
      <c r="P121" s="597"/>
      <c r="Q121" s="597"/>
      <c r="R121" s="597"/>
      <c r="S121" s="597"/>
      <c r="T121" s="597"/>
      <c r="U121" s="597"/>
      <c r="V121" s="597">
        <f t="shared" si="16"/>
        <v>0</v>
      </c>
      <c r="W121" s="603">
        <f t="shared" ref="W121:W130" si="20">SUM(M121-V121)</f>
        <v>500000</v>
      </c>
      <c r="X121" s="623"/>
      <c r="Y121" s="623"/>
    </row>
    <row r="122" spans="1:25" s="574" customFormat="1">
      <c r="A122" s="890"/>
      <c r="B122" s="611" t="s">
        <v>307</v>
      </c>
      <c r="C122" s="525"/>
      <c r="D122" s="525"/>
      <c r="E122" s="525"/>
      <c r="F122" s="525"/>
      <c r="G122" s="525"/>
      <c r="H122" s="525">
        <v>15000</v>
      </c>
      <c r="I122" s="525"/>
      <c r="J122" s="525"/>
      <c r="K122" s="525"/>
      <c r="L122" s="525"/>
      <c r="M122" s="597">
        <f t="shared" si="19"/>
        <v>15000</v>
      </c>
      <c r="N122" s="597"/>
      <c r="O122" s="597"/>
      <c r="P122" s="597"/>
      <c r="Q122" s="597"/>
      <c r="R122" s="597"/>
      <c r="S122" s="597"/>
      <c r="T122" s="597"/>
      <c r="U122" s="597"/>
      <c r="V122" s="597">
        <f t="shared" si="16"/>
        <v>0</v>
      </c>
      <c r="W122" s="603">
        <f t="shared" si="20"/>
        <v>15000</v>
      </c>
      <c r="X122" s="623"/>
      <c r="Y122" s="623"/>
    </row>
    <row r="123" spans="1:25" s="574" customFormat="1">
      <c r="A123" s="890"/>
      <c r="B123" s="611" t="s">
        <v>275</v>
      </c>
      <c r="C123" s="525"/>
      <c r="D123" s="525"/>
      <c r="E123" s="525"/>
      <c r="F123" s="525"/>
      <c r="G123" s="525"/>
      <c r="H123" s="525"/>
      <c r="I123" s="525"/>
      <c r="J123" s="525"/>
      <c r="K123" s="525">
        <v>45000</v>
      </c>
      <c r="L123" s="525"/>
      <c r="M123" s="597">
        <f t="shared" si="19"/>
        <v>45000</v>
      </c>
      <c r="N123" s="597"/>
      <c r="O123" s="597"/>
      <c r="P123" s="597"/>
      <c r="Q123" s="597"/>
      <c r="R123" s="597"/>
      <c r="S123" s="597"/>
      <c r="T123" s="597"/>
      <c r="U123" s="597"/>
      <c r="V123" s="597">
        <f t="shared" si="16"/>
        <v>0</v>
      </c>
      <c r="W123" s="603">
        <f t="shared" si="20"/>
        <v>45000</v>
      </c>
      <c r="X123" s="623"/>
      <c r="Y123" s="623"/>
    </row>
    <row r="124" spans="1:25" s="574" customFormat="1">
      <c r="A124" s="833" t="s">
        <v>337</v>
      </c>
      <c r="B124" s="611" t="s">
        <v>338</v>
      </c>
      <c r="C124" s="525">
        <v>200000</v>
      </c>
      <c r="D124" s="525"/>
      <c r="E124" s="525"/>
      <c r="F124" s="525"/>
      <c r="G124" s="525"/>
      <c r="H124" s="525"/>
      <c r="I124" s="525"/>
      <c r="J124" s="525"/>
      <c r="K124" s="525"/>
      <c r="L124" s="525"/>
      <c r="M124" s="597">
        <f t="shared" si="19"/>
        <v>200000</v>
      </c>
      <c r="N124" s="597"/>
      <c r="O124" s="597"/>
      <c r="P124" s="597"/>
      <c r="Q124" s="597"/>
      <c r="R124" s="597"/>
      <c r="S124" s="597"/>
      <c r="T124" s="597"/>
      <c r="U124" s="597"/>
      <c r="V124" s="597">
        <f t="shared" si="16"/>
        <v>0</v>
      </c>
      <c r="W124" s="603">
        <f t="shared" si="20"/>
        <v>200000</v>
      </c>
      <c r="X124" s="623"/>
      <c r="Y124" s="623"/>
    </row>
    <row r="125" spans="1:25" s="574" customFormat="1">
      <c r="A125" s="833" t="s">
        <v>339</v>
      </c>
      <c r="B125" s="611" t="s">
        <v>340</v>
      </c>
      <c r="C125" s="525">
        <v>50000</v>
      </c>
      <c r="D125" s="525"/>
      <c r="E125" s="525"/>
      <c r="F125" s="525"/>
      <c r="G125" s="525"/>
      <c r="H125" s="525"/>
      <c r="I125" s="525"/>
      <c r="J125" s="525"/>
      <c r="K125" s="525"/>
      <c r="L125" s="525"/>
      <c r="M125" s="597">
        <f t="shared" si="19"/>
        <v>50000</v>
      </c>
      <c r="N125" s="597"/>
      <c r="O125" s="597"/>
      <c r="P125" s="597"/>
      <c r="Q125" s="597"/>
      <c r="R125" s="597"/>
      <c r="S125" s="597"/>
      <c r="T125" s="597"/>
      <c r="U125" s="597"/>
      <c r="V125" s="597">
        <f t="shared" si="16"/>
        <v>0</v>
      </c>
      <c r="W125" s="603">
        <f t="shared" si="20"/>
        <v>50000</v>
      </c>
      <c r="X125" s="623"/>
      <c r="Y125" s="623"/>
    </row>
    <row r="126" spans="1:25" s="574" customFormat="1">
      <c r="A126" s="620"/>
      <c r="B126" s="611" t="s">
        <v>341</v>
      </c>
      <c r="C126" s="525">
        <v>200000</v>
      </c>
      <c r="D126" s="525"/>
      <c r="E126" s="525"/>
      <c r="F126" s="525"/>
      <c r="G126" s="525"/>
      <c r="H126" s="525"/>
      <c r="I126" s="525"/>
      <c r="J126" s="525"/>
      <c r="K126" s="525"/>
      <c r="L126" s="525"/>
      <c r="M126" s="597">
        <f t="shared" si="19"/>
        <v>200000</v>
      </c>
      <c r="N126" s="597"/>
      <c r="O126" s="597"/>
      <c r="P126" s="597"/>
      <c r="Q126" s="597"/>
      <c r="R126" s="597"/>
      <c r="S126" s="597"/>
      <c r="T126" s="597"/>
      <c r="U126" s="597"/>
      <c r="V126" s="597">
        <f t="shared" si="16"/>
        <v>0</v>
      </c>
      <c r="W126" s="603">
        <f t="shared" si="20"/>
        <v>200000</v>
      </c>
      <c r="X126" s="623"/>
      <c r="Y126" s="623"/>
    </row>
    <row r="127" spans="1:25" s="574" customFormat="1">
      <c r="A127" s="835" t="s">
        <v>342</v>
      </c>
      <c r="B127" s="611" t="s">
        <v>343</v>
      </c>
      <c r="C127" s="525"/>
      <c r="D127" s="525"/>
      <c r="E127" s="525"/>
      <c r="F127" s="525"/>
      <c r="G127" s="525"/>
      <c r="H127" s="525"/>
      <c r="I127" s="525"/>
      <c r="J127" s="525"/>
      <c r="K127" s="525"/>
      <c r="L127" s="525"/>
      <c r="M127" s="597">
        <f t="shared" si="19"/>
        <v>0</v>
      </c>
      <c r="N127" s="597"/>
      <c r="O127" s="597"/>
      <c r="P127" s="597"/>
      <c r="Q127" s="597"/>
      <c r="R127" s="597"/>
      <c r="S127" s="597"/>
      <c r="T127" s="597"/>
      <c r="U127" s="597"/>
      <c r="V127" s="597">
        <f t="shared" si="16"/>
        <v>0</v>
      </c>
      <c r="W127" s="603">
        <f t="shared" si="20"/>
        <v>0</v>
      </c>
      <c r="X127" s="623"/>
      <c r="Y127" s="623"/>
    </row>
    <row r="128" spans="1:25" s="574" customFormat="1">
      <c r="A128" s="892" t="s">
        <v>344</v>
      </c>
      <c r="B128" s="611" t="s">
        <v>345</v>
      </c>
      <c r="C128" s="525">
        <v>100000</v>
      </c>
      <c r="D128" s="525"/>
      <c r="E128" s="525"/>
      <c r="F128" s="525"/>
      <c r="G128" s="525"/>
      <c r="H128" s="525"/>
      <c r="I128" s="525"/>
      <c r="J128" s="525"/>
      <c r="K128" s="525"/>
      <c r="L128" s="525"/>
      <c r="M128" s="597">
        <f t="shared" si="19"/>
        <v>100000</v>
      </c>
      <c r="N128" s="597"/>
      <c r="O128" s="597"/>
      <c r="P128" s="597"/>
      <c r="Q128" s="597"/>
      <c r="R128" s="597"/>
      <c r="S128" s="597"/>
      <c r="T128" s="597"/>
      <c r="U128" s="597"/>
      <c r="V128" s="597">
        <f t="shared" si="16"/>
        <v>0</v>
      </c>
      <c r="W128" s="603">
        <f t="shared" si="20"/>
        <v>100000</v>
      </c>
      <c r="X128" s="623"/>
      <c r="Y128" s="623"/>
    </row>
    <row r="129" spans="1:25" s="574" customFormat="1">
      <c r="A129" s="893"/>
      <c r="B129" s="611" t="s">
        <v>346</v>
      </c>
      <c r="C129" s="525">
        <v>300000</v>
      </c>
      <c r="D129" s="525"/>
      <c r="E129" s="525"/>
      <c r="F129" s="525"/>
      <c r="G129" s="525"/>
      <c r="H129" s="525"/>
      <c r="I129" s="525"/>
      <c r="J129" s="525"/>
      <c r="K129" s="525"/>
      <c r="L129" s="525"/>
      <c r="M129" s="597">
        <f t="shared" si="19"/>
        <v>300000</v>
      </c>
      <c r="N129" s="597"/>
      <c r="O129" s="597"/>
      <c r="P129" s="597"/>
      <c r="Q129" s="597"/>
      <c r="R129" s="597"/>
      <c r="S129" s="597"/>
      <c r="T129" s="597"/>
      <c r="U129" s="597"/>
      <c r="V129" s="597">
        <f t="shared" si="16"/>
        <v>0</v>
      </c>
      <c r="W129" s="603">
        <f t="shared" si="20"/>
        <v>300000</v>
      </c>
      <c r="X129" s="623"/>
      <c r="Y129" s="623"/>
    </row>
    <row r="130" spans="1:25" s="574" customFormat="1">
      <c r="A130" s="893"/>
      <c r="B130" s="611" t="s">
        <v>347</v>
      </c>
      <c r="C130" s="525">
        <v>1000000</v>
      </c>
      <c r="D130" s="525"/>
      <c r="E130" s="525"/>
      <c r="F130" s="525"/>
      <c r="G130" s="525"/>
      <c r="H130" s="525"/>
      <c r="I130" s="525"/>
      <c r="J130" s="525"/>
      <c r="K130" s="525"/>
      <c r="L130" s="525"/>
      <c r="M130" s="597">
        <f t="shared" si="19"/>
        <v>1000000</v>
      </c>
      <c r="N130" s="597"/>
      <c r="O130" s="597"/>
      <c r="P130" s="597"/>
      <c r="Q130" s="597"/>
      <c r="R130" s="597"/>
      <c r="S130" s="597"/>
      <c r="T130" s="597"/>
      <c r="U130" s="597"/>
      <c r="V130" s="597">
        <f t="shared" si="16"/>
        <v>0</v>
      </c>
      <c r="W130" s="603">
        <f t="shared" si="20"/>
        <v>1000000</v>
      </c>
      <c r="X130" s="623"/>
      <c r="Y130" s="623"/>
    </row>
    <row r="131" spans="1:25" s="574" customFormat="1">
      <c r="A131" s="893"/>
      <c r="B131" s="611" t="s">
        <v>348</v>
      </c>
      <c r="C131" s="525">
        <v>50000</v>
      </c>
      <c r="D131" s="525"/>
      <c r="E131" s="525"/>
      <c r="F131" s="525"/>
      <c r="G131" s="525"/>
      <c r="H131" s="525"/>
      <c r="I131" s="525"/>
      <c r="J131" s="525"/>
      <c r="K131" s="525"/>
      <c r="L131" s="525"/>
      <c r="M131" s="597">
        <f t="shared" ref="M131:M147" si="21">SUM(C131:K131)</f>
        <v>50000</v>
      </c>
      <c r="N131" s="597"/>
      <c r="O131" s="597"/>
      <c r="P131" s="597"/>
      <c r="Q131" s="597"/>
      <c r="R131" s="597"/>
      <c r="S131" s="597"/>
      <c r="T131" s="597"/>
      <c r="U131" s="597"/>
      <c r="V131" s="597">
        <f t="shared" ref="V131:V163" si="22">SUM(N131:U131)</f>
        <v>0</v>
      </c>
      <c r="W131" s="603">
        <f>SUM(M131-V131)</f>
        <v>50000</v>
      </c>
      <c r="X131" s="623"/>
      <c r="Y131" s="623"/>
    </row>
    <row r="132" spans="1:25" s="574" customFormat="1">
      <c r="A132" s="893"/>
      <c r="B132" s="611" t="s">
        <v>349</v>
      </c>
      <c r="C132" s="525">
        <v>30000</v>
      </c>
      <c r="D132" s="525"/>
      <c r="E132" s="525"/>
      <c r="F132" s="525"/>
      <c r="G132" s="525"/>
      <c r="H132" s="525"/>
      <c r="I132" s="525"/>
      <c r="J132" s="525"/>
      <c r="K132" s="525"/>
      <c r="L132" s="525"/>
      <c r="M132" s="597">
        <f t="shared" si="21"/>
        <v>30000</v>
      </c>
      <c r="N132" s="597"/>
      <c r="O132" s="597"/>
      <c r="P132" s="597"/>
      <c r="Q132" s="597"/>
      <c r="R132" s="597"/>
      <c r="S132" s="597"/>
      <c r="T132" s="597"/>
      <c r="U132" s="597"/>
      <c r="V132" s="597">
        <f t="shared" si="22"/>
        <v>0</v>
      </c>
      <c r="W132" s="603">
        <f>SUM(M132-V132)</f>
        <v>30000</v>
      </c>
      <c r="X132" s="623"/>
      <c r="Y132" s="623"/>
    </row>
    <row r="133" spans="1:25" s="574" customFormat="1">
      <c r="A133" s="893"/>
      <c r="B133" s="611" t="s">
        <v>350</v>
      </c>
      <c r="C133" s="525">
        <v>100000</v>
      </c>
      <c r="D133" s="525"/>
      <c r="E133" s="525"/>
      <c r="F133" s="525"/>
      <c r="G133" s="525"/>
      <c r="H133" s="525"/>
      <c r="I133" s="525"/>
      <c r="J133" s="525"/>
      <c r="K133" s="525"/>
      <c r="L133" s="525"/>
      <c r="M133" s="597">
        <f t="shared" si="21"/>
        <v>100000</v>
      </c>
      <c r="N133" s="597"/>
      <c r="O133" s="597"/>
      <c r="P133" s="597"/>
      <c r="Q133" s="597"/>
      <c r="R133" s="597"/>
      <c r="S133" s="597"/>
      <c r="T133" s="597"/>
      <c r="U133" s="597"/>
      <c r="V133" s="597">
        <f t="shared" si="22"/>
        <v>0</v>
      </c>
      <c r="W133" s="603">
        <f>SUM(M133-V133)</f>
        <v>100000</v>
      </c>
      <c r="X133" s="623"/>
      <c r="Y133" s="623"/>
    </row>
    <row r="134" spans="1:25" s="574" customFormat="1">
      <c r="A134" s="893"/>
      <c r="B134" s="611" t="s">
        <v>351</v>
      </c>
      <c r="C134" s="525">
        <v>175000</v>
      </c>
      <c r="D134" s="525"/>
      <c r="E134" s="525"/>
      <c r="F134" s="525"/>
      <c r="G134" s="525"/>
      <c r="H134" s="525"/>
      <c r="I134" s="525"/>
      <c r="J134" s="525"/>
      <c r="K134" s="525"/>
      <c r="L134" s="525"/>
      <c r="M134" s="597">
        <f>SUM(C134:L134)</f>
        <v>175000</v>
      </c>
      <c r="N134" s="597"/>
      <c r="O134" s="597"/>
      <c r="P134" s="597"/>
      <c r="Q134" s="597"/>
      <c r="R134" s="597"/>
      <c r="S134" s="597"/>
      <c r="T134" s="597"/>
      <c r="U134" s="597"/>
      <c r="V134" s="597">
        <f t="shared" si="22"/>
        <v>0</v>
      </c>
      <c r="W134" s="603">
        <f>SUM(M134-V134)</f>
        <v>175000</v>
      </c>
      <c r="X134" s="623"/>
      <c r="Y134" s="623">
        <v>3958000</v>
      </c>
    </row>
    <row r="135" spans="1:25" s="574" customFormat="1">
      <c r="A135" s="893"/>
      <c r="B135" s="611" t="s">
        <v>352</v>
      </c>
      <c r="C135" s="525"/>
      <c r="D135" s="525">
        <v>253000</v>
      </c>
      <c r="E135" s="525"/>
      <c r="F135" s="525"/>
      <c r="G135" s="525"/>
      <c r="H135" s="525"/>
      <c r="I135" s="525"/>
      <c r="J135" s="525"/>
      <c r="K135" s="525"/>
      <c r="L135" s="525"/>
      <c r="M135" s="597">
        <f>SUM(C135:L135)</f>
        <v>253000</v>
      </c>
      <c r="N135" s="597"/>
      <c r="O135" s="597"/>
      <c r="P135" s="597"/>
      <c r="Q135" s="597"/>
      <c r="R135" s="597"/>
      <c r="S135" s="597"/>
      <c r="T135" s="597"/>
      <c r="U135" s="597"/>
      <c r="V135" s="597">
        <f t="shared" si="22"/>
        <v>0</v>
      </c>
      <c r="W135" s="603">
        <f>SUM(M135-V135)</f>
        <v>253000</v>
      </c>
      <c r="X135" s="623"/>
      <c r="Y135" s="623"/>
    </row>
    <row r="136" spans="1:25" s="574" customFormat="1">
      <c r="A136" s="893"/>
      <c r="B136" s="611" t="s">
        <v>353</v>
      </c>
      <c r="C136" s="525">
        <v>100000</v>
      </c>
      <c r="D136" s="525"/>
      <c r="E136" s="525"/>
      <c r="F136" s="525"/>
      <c r="G136" s="525"/>
      <c r="H136" s="525"/>
      <c r="I136" s="525"/>
      <c r="J136" s="525"/>
      <c r="K136" s="525"/>
      <c r="L136" s="525"/>
      <c r="M136" s="597">
        <f t="shared" si="21"/>
        <v>100000</v>
      </c>
      <c r="N136" s="597"/>
      <c r="O136" s="597"/>
      <c r="P136" s="597"/>
      <c r="Q136" s="597"/>
      <c r="R136" s="597"/>
      <c r="S136" s="597"/>
      <c r="T136" s="597"/>
      <c r="U136" s="597"/>
      <c r="V136" s="597">
        <f t="shared" si="22"/>
        <v>0</v>
      </c>
      <c r="W136" s="603">
        <f t="shared" ref="W136:W147" si="23">SUM(M136-V136)</f>
        <v>100000</v>
      </c>
      <c r="X136" s="623"/>
      <c r="Y136" s="623"/>
    </row>
    <row r="137" spans="1:25" s="574" customFormat="1">
      <c r="A137" s="893"/>
      <c r="B137" s="611" t="s">
        <v>256</v>
      </c>
      <c r="C137" s="525"/>
      <c r="D137" s="525"/>
      <c r="E137" s="525"/>
      <c r="F137" s="525"/>
      <c r="G137" s="525"/>
      <c r="H137" s="525"/>
      <c r="I137" s="525"/>
      <c r="J137" s="525"/>
      <c r="K137" s="525"/>
      <c r="L137" s="525"/>
      <c r="M137" s="597">
        <f t="shared" si="21"/>
        <v>0</v>
      </c>
      <c r="N137" s="597"/>
      <c r="O137" s="597"/>
      <c r="P137" s="597"/>
      <c r="Q137" s="597"/>
      <c r="R137" s="597"/>
      <c r="S137" s="597"/>
      <c r="T137" s="597"/>
      <c r="U137" s="597">
        <v>2040000</v>
      </c>
      <c r="V137" s="597">
        <f t="shared" si="22"/>
        <v>2040000</v>
      </c>
      <c r="W137" s="603">
        <f t="shared" si="23"/>
        <v>-2040000</v>
      </c>
      <c r="X137" s="623"/>
      <c r="Y137" s="623"/>
    </row>
    <row r="138" spans="1:25" s="574" customFormat="1">
      <c r="A138" s="893"/>
      <c r="B138" s="613" t="s">
        <v>354</v>
      </c>
      <c r="C138" s="582"/>
      <c r="D138" s="582"/>
      <c r="E138" s="582"/>
      <c r="F138" s="582"/>
      <c r="G138" s="582"/>
      <c r="H138" s="582"/>
      <c r="I138" s="582"/>
      <c r="J138" s="582"/>
      <c r="K138" s="582"/>
      <c r="L138" s="582"/>
      <c r="M138" s="598">
        <f t="shared" si="21"/>
        <v>0</v>
      </c>
      <c r="N138" s="598"/>
      <c r="O138" s="598"/>
      <c r="P138" s="598"/>
      <c r="Q138" s="598"/>
      <c r="R138" s="598"/>
      <c r="S138" s="582">
        <v>1500000</v>
      </c>
      <c r="T138" s="598"/>
      <c r="U138" s="598"/>
      <c r="V138" s="598">
        <f t="shared" si="22"/>
        <v>1500000</v>
      </c>
      <c r="W138" s="622">
        <f t="shared" si="23"/>
        <v>-1500000</v>
      </c>
      <c r="X138" s="623"/>
      <c r="Y138" s="623"/>
    </row>
    <row r="139" spans="1:25" s="574" customFormat="1">
      <c r="A139" s="893"/>
      <c r="B139" s="611" t="s">
        <v>355</v>
      </c>
      <c r="C139" s="525"/>
      <c r="D139" s="525"/>
      <c r="E139" s="525"/>
      <c r="F139" s="525"/>
      <c r="G139" s="525"/>
      <c r="H139" s="525"/>
      <c r="I139" s="525"/>
      <c r="J139" s="525"/>
      <c r="K139" s="525"/>
      <c r="L139" s="525"/>
      <c r="M139" s="597">
        <f t="shared" si="21"/>
        <v>0</v>
      </c>
      <c r="N139" s="597"/>
      <c r="O139" s="597"/>
      <c r="P139" s="597"/>
      <c r="Q139" s="597"/>
      <c r="R139" s="597"/>
      <c r="S139" s="597"/>
      <c r="T139" s="597">
        <v>100000</v>
      </c>
      <c r="U139" s="597"/>
      <c r="V139" s="597">
        <f t="shared" si="22"/>
        <v>100000</v>
      </c>
      <c r="W139" s="603">
        <f t="shared" si="23"/>
        <v>-100000</v>
      </c>
      <c r="X139" s="623"/>
      <c r="Y139" s="623"/>
    </row>
    <row r="140" spans="1:25" s="574" customFormat="1">
      <c r="A140" s="893"/>
      <c r="B140" s="611" t="s">
        <v>356</v>
      </c>
      <c r="C140" s="525">
        <v>200000</v>
      </c>
      <c r="D140" s="525"/>
      <c r="E140" s="525"/>
      <c r="F140" s="525"/>
      <c r="G140" s="525"/>
      <c r="H140" s="525"/>
      <c r="I140" s="525"/>
      <c r="J140" s="525"/>
      <c r="K140" s="525"/>
      <c r="L140" s="525"/>
      <c r="M140" s="597">
        <f t="shared" si="21"/>
        <v>200000</v>
      </c>
      <c r="N140" s="597"/>
      <c r="O140" s="597"/>
      <c r="P140" s="597"/>
      <c r="Q140" s="597"/>
      <c r="R140" s="597"/>
      <c r="S140" s="597"/>
      <c r="T140" s="597"/>
      <c r="U140" s="597"/>
      <c r="V140" s="597">
        <f t="shared" si="22"/>
        <v>0</v>
      </c>
      <c r="W140" s="603">
        <f t="shared" si="23"/>
        <v>200000</v>
      </c>
      <c r="X140" s="623"/>
      <c r="Y140" s="623"/>
    </row>
    <row r="141" spans="1:25" s="574" customFormat="1">
      <c r="A141" s="893"/>
      <c r="B141" s="611" t="s">
        <v>357</v>
      </c>
      <c r="C141" s="525">
        <v>250000</v>
      </c>
      <c r="D141" s="525"/>
      <c r="E141" s="525"/>
      <c r="F141" s="525"/>
      <c r="G141" s="525"/>
      <c r="H141" s="525"/>
      <c r="I141" s="525"/>
      <c r="J141" s="525"/>
      <c r="K141" s="525"/>
      <c r="L141" s="525"/>
      <c r="M141" s="597">
        <f t="shared" si="21"/>
        <v>250000</v>
      </c>
      <c r="N141" s="597"/>
      <c r="O141" s="597"/>
      <c r="P141" s="597"/>
      <c r="Q141" s="597"/>
      <c r="R141" s="597"/>
      <c r="S141" s="597"/>
      <c r="T141" s="597"/>
      <c r="U141" s="597"/>
      <c r="V141" s="597">
        <f t="shared" si="22"/>
        <v>0</v>
      </c>
      <c r="W141" s="603">
        <f t="shared" si="23"/>
        <v>250000</v>
      </c>
      <c r="X141" s="623"/>
      <c r="Y141" s="623"/>
    </row>
    <row r="142" spans="1:25" s="574" customFormat="1">
      <c r="A142" s="893"/>
      <c r="B142" s="611" t="s">
        <v>358</v>
      </c>
      <c r="C142" s="525">
        <v>250000</v>
      </c>
      <c r="D142" s="525"/>
      <c r="E142" s="525"/>
      <c r="F142" s="525"/>
      <c r="G142" s="525"/>
      <c r="H142" s="525"/>
      <c r="I142" s="525"/>
      <c r="J142" s="525"/>
      <c r="K142" s="525"/>
      <c r="L142" s="525"/>
      <c r="M142" s="597">
        <f t="shared" si="21"/>
        <v>250000</v>
      </c>
      <c r="N142" s="597"/>
      <c r="O142" s="597"/>
      <c r="P142" s="597"/>
      <c r="Q142" s="597"/>
      <c r="R142" s="597"/>
      <c r="S142" s="597"/>
      <c r="T142" s="597"/>
      <c r="U142" s="525"/>
      <c r="V142" s="597">
        <f t="shared" si="22"/>
        <v>0</v>
      </c>
      <c r="W142" s="603">
        <f t="shared" si="23"/>
        <v>250000</v>
      </c>
      <c r="X142" s="623"/>
      <c r="Y142" s="623"/>
    </row>
    <row r="143" spans="1:25" s="574" customFormat="1">
      <c r="A143" s="893"/>
      <c r="B143" s="611" t="s">
        <v>359</v>
      </c>
      <c r="C143" s="525">
        <v>60000</v>
      </c>
      <c r="D143" s="525"/>
      <c r="E143" s="525"/>
      <c r="F143" s="525"/>
      <c r="G143" s="525"/>
      <c r="H143" s="525"/>
      <c r="I143" s="525"/>
      <c r="J143" s="525"/>
      <c r="K143" s="525"/>
      <c r="L143" s="525"/>
      <c r="M143" s="597">
        <f t="shared" si="21"/>
        <v>60000</v>
      </c>
      <c r="N143" s="597"/>
      <c r="O143" s="597"/>
      <c r="P143" s="597"/>
      <c r="Q143" s="597"/>
      <c r="R143" s="597"/>
      <c r="S143" s="597"/>
      <c r="T143" s="597"/>
      <c r="U143" s="525"/>
      <c r="V143" s="597">
        <f t="shared" si="22"/>
        <v>0</v>
      </c>
      <c r="W143" s="603">
        <f t="shared" si="23"/>
        <v>60000</v>
      </c>
      <c r="X143" s="623"/>
      <c r="Y143" s="623"/>
    </row>
    <row r="144" spans="1:25" s="574" customFormat="1">
      <c r="A144" s="893"/>
      <c r="B144" s="611" t="s">
        <v>360</v>
      </c>
      <c r="C144" s="525">
        <v>150000</v>
      </c>
      <c r="D144" s="525"/>
      <c r="E144" s="525"/>
      <c r="F144" s="525"/>
      <c r="G144" s="525"/>
      <c r="H144" s="525"/>
      <c r="I144" s="525"/>
      <c r="J144" s="525"/>
      <c r="K144" s="525"/>
      <c r="L144" s="525"/>
      <c r="M144" s="597">
        <f t="shared" si="21"/>
        <v>150000</v>
      </c>
      <c r="N144" s="597"/>
      <c r="O144" s="597"/>
      <c r="P144" s="597"/>
      <c r="Q144" s="597"/>
      <c r="R144" s="597"/>
      <c r="S144" s="597"/>
      <c r="T144" s="597"/>
      <c r="U144" s="525"/>
      <c r="V144" s="597">
        <f t="shared" si="22"/>
        <v>0</v>
      </c>
      <c r="W144" s="603">
        <f t="shared" si="23"/>
        <v>150000</v>
      </c>
      <c r="X144" s="623"/>
      <c r="Y144" s="623"/>
    </row>
    <row r="145" spans="1:25" s="574" customFormat="1">
      <c r="A145" s="893"/>
      <c r="B145" s="611" t="s">
        <v>361</v>
      </c>
      <c r="C145" s="525">
        <v>200000</v>
      </c>
      <c r="D145" s="525"/>
      <c r="E145" s="525"/>
      <c r="F145" s="525"/>
      <c r="G145" s="525"/>
      <c r="H145" s="525"/>
      <c r="I145" s="525"/>
      <c r="J145" s="525"/>
      <c r="K145" s="525"/>
      <c r="L145" s="525"/>
      <c r="M145" s="597">
        <f t="shared" si="21"/>
        <v>200000</v>
      </c>
      <c r="N145" s="597"/>
      <c r="O145" s="597"/>
      <c r="P145" s="597"/>
      <c r="Q145" s="597"/>
      <c r="R145" s="597"/>
      <c r="S145" s="597"/>
      <c r="T145" s="597"/>
      <c r="U145" s="597"/>
      <c r="V145" s="597">
        <f t="shared" si="22"/>
        <v>0</v>
      </c>
      <c r="W145" s="603">
        <f t="shared" si="23"/>
        <v>200000</v>
      </c>
      <c r="X145" s="623"/>
      <c r="Y145" s="623"/>
    </row>
    <row r="146" spans="1:25" s="574" customFormat="1">
      <c r="A146" s="894"/>
      <c r="B146" s="611" t="s">
        <v>362</v>
      </c>
      <c r="C146" s="525">
        <v>50000</v>
      </c>
      <c r="D146" s="525"/>
      <c r="E146" s="525"/>
      <c r="F146" s="525"/>
      <c r="G146" s="525"/>
      <c r="H146" s="525"/>
      <c r="I146" s="525"/>
      <c r="J146" s="525"/>
      <c r="K146" s="525"/>
      <c r="L146" s="525"/>
      <c r="M146" s="597">
        <f t="shared" si="21"/>
        <v>50000</v>
      </c>
      <c r="N146" s="597"/>
      <c r="O146" s="597"/>
      <c r="P146" s="597"/>
      <c r="Q146" s="597"/>
      <c r="R146" s="597"/>
      <c r="S146" s="597"/>
      <c r="T146" s="597"/>
      <c r="U146" s="597"/>
      <c r="V146" s="597">
        <f t="shared" si="22"/>
        <v>0</v>
      </c>
      <c r="W146" s="603">
        <f t="shared" si="23"/>
        <v>50000</v>
      </c>
      <c r="X146" s="623"/>
      <c r="Y146" s="623"/>
    </row>
    <row r="147" spans="1:25" s="574" customFormat="1">
      <c r="A147" s="835" t="s">
        <v>363</v>
      </c>
      <c r="B147" s="611" t="s">
        <v>364</v>
      </c>
      <c r="C147" s="525">
        <v>100000</v>
      </c>
      <c r="D147" s="525"/>
      <c r="E147" s="525"/>
      <c r="F147" s="525"/>
      <c r="G147" s="525"/>
      <c r="H147" s="525"/>
      <c r="I147" s="525"/>
      <c r="J147" s="525"/>
      <c r="K147" s="525"/>
      <c r="L147" s="525"/>
      <c r="M147" s="597">
        <f t="shared" si="21"/>
        <v>100000</v>
      </c>
      <c r="N147" s="597"/>
      <c r="O147" s="597"/>
      <c r="P147" s="597"/>
      <c r="Q147" s="597"/>
      <c r="R147" s="597"/>
      <c r="S147" s="597"/>
      <c r="T147" s="597"/>
      <c r="U147" s="597"/>
      <c r="V147" s="597">
        <f t="shared" si="22"/>
        <v>0</v>
      </c>
      <c r="W147" s="603">
        <f t="shared" si="23"/>
        <v>100000</v>
      </c>
      <c r="X147" s="623"/>
      <c r="Y147" s="623"/>
    </row>
    <row r="148" spans="1:25" s="574" customFormat="1">
      <c r="A148" s="621"/>
      <c r="B148" s="611" t="s">
        <v>365</v>
      </c>
      <c r="C148" s="525">
        <v>100000</v>
      </c>
      <c r="D148" s="525"/>
      <c r="E148" s="525"/>
      <c r="F148" s="525"/>
      <c r="G148" s="525"/>
      <c r="H148" s="525"/>
      <c r="I148" s="525"/>
      <c r="J148" s="525"/>
      <c r="K148" s="525"/>
      <c r="L148" s="525"/>
      <c r="M148" s="597">
        <f t="shared" ref="M148:M176" si="24">SUM(C148:K148)</f>
        <v>100000</v>
      </c>
      <c r="N148" s="597"/>
      <c r="O148" s="597"/>
      <c r="P148" s="597"/>
      <c r="Q148" s="597"/>
      <c r="R148" s="597"/>
      <c r="S148" s="597"/>
      <c r="T148" s="597"/>
      <c r="U148" s="597"/>
      <c r="V148" s="597">
        <f t="shared" si="22"/>
        <v>0</v>
      </c>
      <c r="W148" s="603">
        <f t="shared" ref="W148:W176" si="25">SUM(M148-V148)</f>
        <v>100000</v>
      </c>
      <c r="X148" s="623"/>
      <c r="Y148" s="623"/>
    </row>
    <row r="149" spans="1:25" s="574" customFormat="1">
      <c r="A149" s="621"/>
      <c r="B149" s="611" t="s">
        <v>366</v>
      </c>
      <c r="C149" s="525">
        <v>250000</v>
      </c>
      <c r="D149" s="525"/>
      <c r="E149" s="525"/>
      <c r="F149" s="525"/>
      <c r="G149" s="525"/>
      <c r="H149" s="525"/>
      <c r="I149" s="525"/>
      <c r="J149" s="525"/>
      <c r="K149" s="525"/>
      <c r="L149" s="525"/>
      <c r="M149" s="597">
        <f t="shared" si="24"/>
        <v>250000</v>
      </c>
      <c r="N149" s="597"/>
      <c r="O149" s="597"/>
      <c r="P149" s="597"/>
      <c r="Q149" s="597"/>
      <c r="R149" s="597"/>
      <c r="S149" s="597"/>
      <c r="T149" s="597"/>
      <c r="U149" s="597"/>
      <c r="V149" s="597">
        <f t="shared" si="22"/>
        <v>0</v>
      </c>
      <c r="W149" s="603">
        <f t="shared" si="25"/>
        <v>250000</v>
      </c>
      <c r="X149" s="623"/>
      <c r="Y149" s="623"/>
    </row>
    <row r="150" spans="1:25" s="574" customFormat="1">
      <c r="A150" s="621"/>
      <c r="B150" s="611" t="s">
        <v>367</v>
      </c>
      <c r="C150" s="525">
        <v>200000</v>
      </c>
      <c r="D150" s="525"/>
      <c r="E150" s="525"/>
      <c r="F150" s="525"/>
      <c r="G150" s="525"/>
      <c r="H150" s="525"/>
      <c r="I150" s="525"/>
      <c r="J150" s="525"/>
      <c r="K150" s="525"/>
      <c r="L150" s="525"/>
      <c r="M150" s="597">
        <f t="shared" si="24"/>
        <v>200000</v>
      </c>
      <c r="N150" s="597"/>
      <c r="O150" s="597"/>
      <c r="P150" s="597"/>
      <c r="Q150" s="597"/>
      <c r="R150" s="597"/>
      <c r="S150" s="597"/>
      <c r="T150" s="597"/>
      <c r="U150" s="597"/>
      <c r="V150" s="597">
        <f t="shared" si="22"/>
        <v>0</v>
      </c>
      <c r="W150" s="603">
        <f t="shared" si="25"/>
        <v>200000</v>
      </c>
      <c r="X150" s="623"/>
      <c r="Y150" s="623"/>
    </row>
    <row r="151" spans="1:25" s="574" customFormat="1">
      <c r="A151" s="621"/>
      <c r="B151" s="611" t="s">
        <v>368</v>
      </c>
      <c r="C151" s="525">
        <v>50000</v>
      </c>
      <c r="D151" s="525"/>
      <c r="E151" s="525"/>
      <c r="F151" s="525"/>
      <c r="G151" s="525"/>
      <c r="H151" s="525"/>
      <c r="I151" s="525"/>
      <c r="J151" s="525"/>
      <c r="K151" s="525"/>
      <c r="L151" s="525"/>
      <c r="M151" s="597">
        <f t="shared" si="24"/>
        <v>50000</v>
      </c>
      <c r="N151" s="597"/>
      <c r="O151" s="597"/>
      <c r="P151" s="597"/>
      <c r="Q151" s="597"/>
      <c r="R151" s="597"/>
      <c r="S151" s="597"/>
      <c r="T151" s="597"/>
      <c r="U151" s="597"/>
      <c r="V151" s="597">
        <f t="shared" si="22"/>
        <v>0</v>
      </c>
      <c r="W151" s="603">
        <f t="shared" si="25"/>
        <v>50000</v>
      </c>
      <c r="X151" s="623"/>
      <c r="Y151" s="623"/>
    </row>
    <row r="152" spans="1:25" s="574" customFormat="1">
      <c r="A152" s="621"/>
      <c r="B152" s="611" t="s">
        <v>369</v>
      </c>
      <c r="C152" s="525">
        <v>100000</v>
      </c>
      <c r="D152" s="624"/>
      <c r="E152" s="525"/>
      <c r="F152" s="525"/>
      <c r="G152" s="525"/>
      <c r="H152" s="525"/>
      <c r="I152" s="525"/>
      <c r="J152" s="525"/>
      <c r="K152" s="525"/>
      <c r="L152" s="525"/>
      <c r="M152" s="597">
        <f t="shared" si="24"/>
        <v>100000</v>
      </c>
      <c r="N152" s="597"/>
      <c r="O152" s="597"/>
      <c r="P152" s="597"/>
      <c r="Q152" s="597"/>
      <c r="R152" s="597"/>
      <c r="S152" s="597"/>
      <c r="T152" s="597"/>
      <c r="U152" s="597"/>
      <c r="V152" s="597">
        <f t="shared" si="22"/>
        <v>0</v>
      </c>
      <c r="W152" s="603">
        <f t="shared" si="25"/>
        <v>100000</v>
      </c>
      <c r="X152" s="623"/>
      <c r="Y152" s="623"/>
    </row>
    <row r="153" spans="1:25" s="574" customFormat="1">
      <c r="A153" s="621"/>
      <c r="B153" s="611" t="s">
        <v>370</v>
      </c>
      <c r="C153" s="525"/>
      <c r="D153" s="525">
        <v>875000</v>
      </c>
      <c r="E153" s="525"/>
      <c r="F153" s="525"/>
      <c r="G153" s="525"/>
      <c r="H153" s="525"/>
      <c r="I153" s="525"/>
      <c r="J153" s="525"/>
      <c r="K153" s="525"/>
      <c r="L153" s="525"/>
      <c r="M153" s="597">
        <f t="shared" si="24"/>
        <v>875000</v>
      </c>
      <c r="N153" s="597"/>
      <c r="O153" s="597"/>
      <c r="P153" s="597"/>
      <c r="Q153" s="597"/>
      <c r="R153" s="597"/>
      <c r="S153" s="597"/>
      <c r="T153" s="597"/>
      <c r="U153" s="597"/>
      <c r="V153" s="597">
        <f t="shared" si="22"/>
        <v>0</v>
      </c>
      <c r="W153" s="603">
        <f t="shared" si="25"/>
        <v>875000</v>
      </c>
      <c r="X153" s="623"/>
      <c r="Y153" s="623"/>
    </row>
    <row r="154" spans="1:25" s="574" customFormat="1">
      <c r="A154" s="621"/>
      <c r="B154" s="611" t="s">
        <v>371</v>
      </c>
      <c r="C154" s="525"/>
      <c r="D154" s="525">
        <v>172500</v>
      </c>
      <c r="E154" s="525"/>
      <c r="F154" s="525"/>
      <c r="G154" s="525"/>
      <c r="H154" s="525"/>
      <c r="I154" s="525"/>
      <c r="J154" s="525"/>
      <c r="K154" s="525"/>
      <c r="L154" s="525"/>
      <c r="M154" s="597">
        <f t="shared" si="24"/>
        <v>172500</v>
      </c>
      <c r="N154" s="597"/>
      <c r="O154" s="597"/>
      <c r="P154" s="597"/>
      <c r="Q154" s="597"/>
      <c r="R154" s="597"/>
      <c r="S154" s="597"/>
      <c r="T154" s="597"/>
      <c r="U154" s="597"/>
      <c r="V154" s="597">
        <f t="shared" si="22"/>
        <v>0</v>
      </c>
      <c r="W154" s="603">
        <f t="shared" si="25"/>
        <v>172500</v>
      </c>
      <c r="X154" s="623">
        <v>1</v>
      </c>
      <c r="Y154" s="623">
        <v>8953190</v>
      </c>
    </row>
    <row r="155" spans="1:25" s="574" customFormat="1">
      <c r="A155" s="621"/>
      <c r="B155" s="611" t="s">
        <v>372</v>
      </c>
      <c r="C155" s="525"/>
      <c r="D155" s="525">
        <v>500000</v>
      </c>
      <c r="E155" s="525"/>
      <c r="F155" s="525"/>
      <c r="G155" s="525"/>
      <c r="H155" s="525"/>
      <c r="I155" s="525"/>
      <c r="J155" s="525"/>
      <c r="K155" s="525"/>
      <c r="L155" s="525"/>
      <c r="M155" s="597">
        <f t="shared" si="24"/>
        <v>500000</v>
      </c>
      <c r="N155" s="597"/>
      <c r="O155" s="597"/>
      <c r="P155" s="597"/>
      <c r="Q155" s="597"/>
      <c r="R155" s="597"/>
      <c r="S155" s="597"/>
      <c r="T155" s="597"/>
      <c r="U155" s="597"/>
      <c r="V155" s="597">
        <f t="shared" si="22"/>
        <v>0</v>
      </c>
      <c r="W155" s="603">
        <f t="shared" si="25"/>
        <v>500000</v>
      </c>
      <c r="X155" s="623"/>
      <c r="Y155" s="623"/>
    </row>
    <row r="156" spans="1:25" s="574" customFormat="1">
      <c r="A156" s="621"/>
      <c r="B156" s="611" t="s">
        <v>373</v>
      </c>
      <c r="C156" s="525"/>
      <c r="D156" s="525">
        <v>1600000</v>
      </c>
      <c r="E156" s="525"/>
      <c r="F156" s="525"/>
      <c r="G156" s="525"/>
      <c r="H156" s="525"/>
      <c r="I156" s="525"/>
      <c r="J156" s="525"/>
      <c r="K156" s="525"/>
      <c r="L156" s="525"/>
      <c r="M156" s="597">
        <f t="shared" si="24"/>
        <v>1600000</v>
      </c>
      <c r="N156" s="597"/>
      <c r="O156" s="597"/>
      <c r="P156" s="597"/>
      <c r="Q156" s="597"/>
      <c r="R156" s="597"/>
      <c r="S156" s="597"/>
      <c r="T156" s="597"/>
      <c r="U156" s="597"/>
      <c r="V156" s="597">
        <f t="shared" si="22"/>
        <v>0</v>
      </c>
      <c r="W156" s="603">
        <f t="shared" si="25"/>
        <v>1600000</v>
      </c>
      <c r="X156" s="623"/>
      <c r="Y156" s="623"/>
    </row>
    <row r="157" spans="1:25" s="574" customFormat="1">
      <c r="A157" s="621"/>
      <c r="B157" s="611" t="s">
        <v>374</v>
      </c>
      <c r="C157" s="525"/>
      <c r="D157" s="525">
        <v>600000</v>
      </c>
      <c r="E157" s="525"/>
      <c r="F157" s="525"/>
      <c r="G157" s="525"/>
      <c r="H157" s="525"/>
      <c r="I157" s="525"/>
      <c r="J157" s="525"/>
      <c r="K157" s="525"/>
      <c r="L157" s="525"/>
      <c r="M157" s="597">
        <f t="shared" si="24"/>
        <v>600000</v>
      </c>
      <c r="N157" s="597"/>
      <c r="O157" s="597"/>
      <c r="P157" s="597"/>
      <c r="Q157" s="597"/>
      <c r="R157" s="597"/>
      <c r="S157" s="597"/>
      <c r="T157" s="597"/>
      <c r="U157" s="597"/>
      <c r="V157" s="597">
        <f t="shared" si="22"/>
        <v>0</v>
      </c>
      <c r="W157" s="603">
        <f t="shared" si="25"/>
        <v>600000</v>
      </c>
      <c r="X157" s="623"/>
      <c r="Y157" s="623"/>
    </row>
    <row r="158" spans="1:25" s="574" customFormat="1">
      <c r="A158" s="621"/>
      <c r="B158" s="611" t="s">
        <v>375</v>
      </c>
      <c r="C158" s="525">
        <v>500000</v>
      </c>
      <c r="D158" s="525"/>
      <c r="E158" s="525"/>
      <c r="F158" s="525"/>
      <c r="G158" s="525"/>
      <c r="H158" s="525"/>
      <c r="I158" s="525"/>
      <c r="J158" s="525"/>
      <c r="K158" s="525"/>
      <c r="L158" s="525"/>
      <c r="M158" s="597">
        <f t="shared" si="24"/>
        <v>500000</v>
      </c>
      <c r="N158" s="597"/>
      <c r="O158" s="597"/>
      <c r="P158" s="597"/>
      <c r="Q158" s="597"/>
      <c r="R158" s="597"/>
      <c r="S158" s="597"/>
      <c r="T158" s="597"/>
      <c r="U158" s="597"/>
      <c r="V158" s="597">
        <f t="shared" si="22"/>
        <v>0</v>
      </c>
      <c r="W158" s="603">
        <f t="shared" si="25"/>
        <v>500000</v>
      </c>
      <c r="X158" s="623"/>
      <c r="Y158" s="623"/>
    </row>
    <row r="159" spans="1:25" s="574" customFormat="1">
      <c r="A159" s="625"/>
      <c r="B159" s="611" t="s">
        <v>376</v>
      </c>
      <c r="C159" s="525"/>
      <c r="D159" s="525">
        <v>340000</v>
      </c>
      <c r="E159" s="525"/>
      <c r="F159" s="525"/>
      <c r="G159" s="525"/>
      <c r="H159" s="525"/>
      <c r="I159" s="525"/>
      <c r="J159" s="525"/>
      <c r="K159" s="525"/>
      <c r="L159" s="525"/>
      <c r="M159" s="525">
        <f t="shared" si="24"/>
        <v>340000</v>
      </c>
      <c r="N159" s="525"/>
      <c r="O159" s="525"/>
      <c r="P159" s="525"/>
      <c r="Q159" s="525"/>
      <c r="R159" s="525"/>
      <c r="S159" s="525"/>
      <c r="T159" s="525"/>
      <c r="U159" s="525"/>
      <c r="V159" s="525">
        <f t="shared" si="22"/>
        <v>0</v>
      </c>
      <c r="W159" s="627">
        <f t="shared" si="25"/>
        <v>340000</v>
      </c>
      <c r="X159" s="623"/>
      <c r="Y159" s="623"/>
    </row>
    <row r="160" spans="1:25" s="574" customFormat="1">
      <c r="A160" s="625"/>
      <c r="B160" s="611" t="s">
        <v>377</v>
      </c>
      <c r="C160" s="525">
        <v>100000</v>
      </c>
      <c r="D160" s="525"/>
      <c r="E160" s="525"/>
      <c r="F160" s="525"/>
      <c r="G160" s="525"/>
      <c r="H160" s="525"/>
      <c r="I160" s="525"/>
      <c r="J160" s="525"/>
      <c r="K160" s="525"/>
      <c r="L160" s="525"/>
      <c r="M160" s="525">
        <f t="shared" si="24"/>
        <v>100000</v>
      </c>
      <c r="N160" s="525"/>
      <c r="O160" s="525"/>
      <c r="P160" s="525"/>
      <c r="Q160" s="525"/>
      <c r="R160" s="525"/>
      <c r="S160" s="525"/>
      <c r="T160" s="525"/>
      <c r="U160" s="525"/>
      <c r="V160" s="525">
        <f t="shared" si="22"/>
        <v>0</v>
      </c>
      <c r="W160" s="627">
        <f t="shared" si="25"/>
        <v>100000</v>
      </c>
      <c r="X160" s="623"/>
      <c r="Y160" s="623"/>
    </row>
    <row r="161" spans="1:25" s="574" customFormat="1">
      <c r="A161" s="625"/>
      <c r="B161" s="611" t="s">
        <v>277</v>
      </c>
      <c r="C161" s="525"/>
      <c r="D161" s="525">
        <v>350000</v>
      </c>
      <c r="E161" s="525"/>
      <c r="F161" s="525"/>
      <c r="G161" s="525"/>
      <c r="H161" s="525"/>
      <c r="I161" s="525"/>
      <c r="J161" s="525"/>
      <c r="K161" s="525"/>
      <c r="L161" s="525"/>
      <c r="M161" s="525">
        <f t="shared" si="24"/>
        <v>350000</v>
      </c>
      <c r="N161" s="525"/>
      <c r="O161" s="525"/>
      <c r="P161" s="525"/>
      <c r="Q161" s="525"/>
      <c r="R161" s="525"/>
      <c r="S161" s="525"/>
      <c r="T161" s="525"/>
      <c r="U161" s="525"/>
      <c r="V161" s="525">
        <f t="shared" si="22"/>
        <v>0</v>
      </c>
      <c r="W161" s="627">
        <f t="shared" si="25"/>
        <v>350000</v>
      </c>
      <c r="X161" s="623"/>
      <c r="Y161" s="623"/>
    </row>
    <row r="162" spans="1:25" s="574" customFormat="1">
      <c r="A162" s="625"/>
      <c r="B162" s="611" t="s">
        <v>378</v>
      </c>
      <c r="C162" s="525"/>
      <c r="D162" s="525"/>
      <c r="E162" s="525"/>
      <c r="F162" s="525"/>
      <c r="G162" s="525"/>
      <c r="H162" s="525"/>
      <c r="I162" s="525"/>
      <c r="J162" s="525"/>
      <c r="K162" s="525">
        <v>360000</v>
      </c>
      <c r="L162" s="525"/>
      <c r="M162" s="525">
        <f t="shared" si="24"/>
        <v>360000</v>
      </c>
      <c r="N162" s="525"/>
      <c r="O162" s="525"/>
      <c r="P162" s="525"/>
      <c r="Q162" s="525"/>
      <c r="R162" s="525"/>
      <c r="S162" s="525"/>
      <c r="T162" s="525"/>
      <c r="U162" s="525"/>
      <c r="V162" s="525">
        <f t="shared" si="22"/>
        <v>0</v>
      </c>
      <c r="W162" s="627">
        <f t="shared" si="25"/>
        <v>360000</v>
      </c>
      <c r="X162" s="623"/>
      <c r="Y162" s="623"/>
    </row>
    <row r="163" spans="1:25" s="574" customFormat="1">
      <c r="A163" s="625"/>
      <c r="B163" s="611" t="s">
        <v>379</v>
      </c>
      <c r="C163" s="525"/>
      <c r="D163" s="525"/>
      <c r="E163" s="525"/>
      <c r="F163" s="525"/>
      <c r="G163" s="525"/>
      <c r="H163" s="525"/>
      <c r="I163" s="525"/>
      <c r="J163" s="525"/>
      <c r="K163" s="525"/>
      <c r="L163" s="525"/>
      <c r="M163" s="525">
        <f t="shared" si="24"/>
        <v>0</v>
      </c>
      <c r="N163" s="525"/>
      <c r="O163" s="525"/>
      <c r="P163" s="525"/>
      <c r="Q163" s="525"/>
      <c r="R163" s="525"/>
      <c r="S163" s="525"/>
      <c r="T163" s="525"/>
      <c r="U163" s="525">
        <v>10550000</v>
      </c>
      <c r="V163" s="525">
        <f t="shared" si="22"/>
        <v>10550000</v>
      </c>
      <c r="W163" s="627">
        <f t="shared" si="25"/>
        <v>-10550000</v>
      </c>
      <c r="X163" s="623"/>
      <c r="Y163" s="623"/>
    </row>
    <row r="164" spans="1:25" s="574" customFormat="1">
      <c r="A164" s="625"/>
      <c r="B164" s="611" t="s">
        <v>380</v>
      </c>
      <c r="C164" s="525">
        <v>110000</v>
      </c>
      <c r="D164" s="525"/>
      <c r="E164" s="525"/>
      <c r="F164" s="525"/>
      <c r="G164" s="525"/>
      <c r="H164" s="525"/>
      <c r="I164" s="525"/>
      <c r="J164" s="525"/>
      <c r="K164" s="525"/>
      <c r="L164" s="525"/>
      <c r="M164" s="525">
        <f t="shared" si="24"/>
        <v>110000</v>
      </c>
      <c r="N164" s="525"/>
      <c r="O164" s="525"/>
      <c r="P164" s="525"/>
      <c r="Q164" s="525"/>
      <c r="R164" s="525"/>
      <c r="S164" s="525"/>
      <c r="T164" s="525"/>
      <c r="U164" s="525"/>
      <c r="V164" s="525">
        <f t="shared" ref="V164:V176" si="26">SUM(N164:U164)</f>
        <v>0</v>
      </c>
      <c r="W164" s="627">
        <f t="shared" si="25"/>
        <v>110000</v>
      </c>
      <c r="X164" s="623"/>
      <c r="Y164" s="623"/>
    </row>
    <row r="165" spans="1:25" s="574" customFormat="1">
      <c r="A165" s="625"/>
      <c r="B165" s="611" t="s">
        <v>261</v>
      </c>
      <c r="C165" s="525"/>
      <c r="D165" s="525">
        <v>276000</v>
      </c>
      <c r="E165" s="525"/>
      <c r="F165" s="525"/>
      <c r="G165" s="525"/>
      <c r="H165" s="525"/>
      <c r="I165" s="525"/>
      <c r="J165" s="525"/>
      <c r="K165" s="525"/>
      <c r="L165" s="525"/>
      <c r="M165" s="525">
        <f t="shared" si="24"/>
        <v>276000</v>
      </c>
      <c r="N165" s="525"/>
      <c r="O165" s="525"/>
      <c r="P165" s="525"/>
      <c r="Q165" s="525"/>
      <c r="R165" s="525"/>
      <c r="S165" s="525"/>
      <c r="T165" s="525"/>
      <c r="U165" s="525"/>
      <c r="V165" s="525">
        <f t="shared" si="26"/>
        <v>0</v>
      </c>
      <c r="W165" s="627">
        <f t="shared" si="25"/>
        <v>276000</v>
      </c>
      <c r="X165" s="623"/>
      <c r="Y165" s="623"/>
    </row>
    <row r="166" spans="1:25" s="574" customFormat="1">
      <c r="A166" s="625"/>
      <c r="B166" s="611" t="s">
        <v>381</v>
      </c>
      <c r="C166" s="525">
        <v>200000</v>
      </c>
      <c r="D166" s="525"/>
      <c r="E166" s="525"/>
      <c r="F166" s="525"/>
      <c r="G166" s="525"/>
      <c r="H166" s="525"/>
      <c r="I166" s="525"/>
      <c r="J166" s="525"/>
      <c r="K166" s="525"/>
      <c r="L166" s="525"/>
      <c r="M166" s="525">
        <f t="shared" si="24"/>
        <v>200000</v>
      </c>
      <c r="N166" s="525"/>
      <c r="O166" s="525"/>
      <c r="P166" s="525"/>
      <c r="Q166" s="525"/>
      <c r="R166" s="525"/>
      <c r="S166" s="525"/>
      <c r="T166" s="525"/>
      <c r="U166" s="525"/>
      <c r="V166" s="525">
        <f t="shared" si="26"/>
        <v>0</v>
      </c>
      <c r="W166" s="627">
        <f t="shared" si="25"/>
        <v>200000</v>
      </c>
      <c r="X166" s="623"/>
      <c r="Y166" s="623"/>
    </row>
    <row r="167" spans="1:25" s="574" customFormat="1">
      <c r="A167" s="625"/>
      <c r="B167" s="611" t="s">
        <v>382</v>
      </c>
      <c r="C167" s="525">
        <v>70000</v>
      </c>
      <c r="D167" s="525"/>
      <c r="E167" s="525"/>
      <c r="F167" s="525"/>
      <c r="G167" s="525"/>
      <c r="H167" s="525"/>
      <c r="I167" s="525"/>
      <c r="J167" s="525"/>
      <c r="K167" s="525"/>
      <c r="L167" s="525"/>
      <c r="M167" s="525">
        <f t="shared" si="24"/>
        <v>70000</v>
      </c>
      <c r="N167" s="525"/>
      <c r="O167" s="525"/>
      <c r="P167" s="525"/>
      <c r="Q167" s="525"/>
      <c r="R167" s="525"/>
      <c r="S167" s="525"/>
      <c r="T167" s="525"/>
      <c r="U167" s="525"/>
      <c r="V167" s="525">
        <f t="shared" si="26"/>
        <v>0</v>
      </c>
      <c r="W167" s="627">
        <f t="shared" si="25"/>
        <v>70000</v>
      </c>
      <c r="X167" s="623"/>
      <c r="Y167" s="623"/>
    </row>
    <row r="168" spans="1:25" s="574" customFormat="1">
      <c r="A168" s="625"/>
      <c r="B168" s="611" t="s">
        <v>383</v>
      </c>
      <c r="C168" s="525">
        <v>100000</v>
      </c>
      <c r="D168" s="525"/>
      <c r="E168" s="525"/>
      <c r="F168" s="525"/>
      <c r="G168" s="525"/>
      <c r="H168" s="525"/>
      <c r="I168" s="525"/>
      <c r="J168" s="525"/>
      <c r="K168" s="525"/>
      <c r="L168" s="525"/>
      <c r="M168" s="525">
        <f t="shared" si="24"/>
        <v>100000</v>
      </c>
      <c r="N168" s="525"/>
      <c r="O168" s="525"/>
      <c r="P168" s="525"/>
      <c r="Q168" s="525"/>
      <c r="R168" s="525"/>
      <c r="S168" s="525"/>
      <c r="T168" s="525"/>
      <c r="U168" s="525"/>
      <c r="V168" s="525">
        <f t="shared" si="26"/>
        <v>0</v>
      </c>
      <c r="W168" s="627">
        <f t="shared" si="25"/>
        <v>100000</v>
      </c>
      <c r="X168" s="623"/>
      <c r="Y168" s="623"/>
    </row>
    <row r="169" spans="1:25" s="574" customFormat="1">
      <c r="A169" s="625"/>
      <c r="B169" s="611" t="s">
        <v>384</v>
      </c>
      <c r="C169" s="525">
        <v>75000</v>
      </c>
      <c r="D169" s="525"/>
      <c r="E169" s="525"/>
      <c r="F169" s="525"/>
      <c r="G169" s="525"/>
      <c r="H169" s="525"/>
      <c r="I169" s="525"/>
      <c r="J169" s="525"/>
      <c r="K169" s="525"/>
      <c r="L169" s="525"/>
      <c r="M169" s="525">
        <f t="shared" si="24"/>
        <v>75000</v>
      </c>
      <c r="N169" s="525"/>
      <c r="O169" s="525"/>
      <c r="P169" s="525"/>
      <c r="Q169" s="525"/>
      <c r="R169" s="525"/>
      <c r="S169" s="525"/>
      <c r="T169" s="525"/>
      <c r="U169" s="525"/>
      <c r="V169" s="525">
        <f t="shared" si="26"/>
        <v>0</v>
      </c>
      <c r="W169" s="627">
        <f t="shared" si="25"/>
        <v>75000</v>
      </c>
      <c r="X169" s="623"/>
      <c r="Y169" s="623"/>
    </row>
    <row r="170" spans="1:25" s="574" customFormat="1">
      <c r="A170" s="625"/>
      <c r="B170" s="611" t="s">
        <v>385</v>
      </c>
      <c r="C170" s="525">
        <v>150000</v>
      </c>
      <c r="D170" s="525"/>
      <c r="E170" s="525"/>
      <c r="F170" s="525"/>
      <c r="G170" s="525"/>
      <c r="H170" s="525"/>
      <c r="I170" s="525"/>
      <c r="J170" s="525"/>
      <c r="K170" s="525"/>
      <c r="L170" s="525"/>
      <c r="M170" s="525">
        <f t="shared" si="24"/>
        <v>150000</v>
      </c>
      <c r="N170" s="525"/>
      <c r="O170" s="525"/>
      <c r="P170" s="525"/>
      <c r="Q170" s="525"/>
      <c r="R170" s="525"/>
      <c r="S170" s="525"/>
      <c r="T170" s="525"/>
      <c r="U170" s="525"/>
      <c r="V170" s="525">
        <f t="shared" si="26"/>
        <v>0</v>
      </c>
      <c r="W170" s="627">
        <f t="shared" si="25"/>
        <v>150000</v>
      </c>
      <c r="X170" s="623"/>
      <c r="Y170" s="623"/>
    </row>
    <row r="171" spans="1:25" s="574" customFormat="1">
      <c r="A171" s="625"/>
      <c r="B171" s="611" t="s">
        <v>386</v>
      </c>
      <c r="C171" s="525">
        <v>50000</v>
      </c>
      <c r="D171" s="525"/>
      <c r="E171" s="525"/>
      <c r="F171" s="525"/>
      <c r="G171" s="525"/>
      <c r="H171" s="525"/>
      <c r="I171" s="525"/>
      <c r="J171" s="525"/>
      <c r="K171" s="525"/>
      <c r="L171" s="525"/>
      <c r="M171" s="525">
        <f t="shared" si="24"/>
        <v>50000</v>
      </c>
      <c r="N171" s="525"/>
      <c r="O171" s="525"/>
      <c r="P171" s="525"/>
      <c r="Q171" s="525"/>
      <c r="R171" s="525"/>
      <c r="S171" s="525"/>
      <c r="T171" s="525"/>
      <c r="U171" s="525"/>
      <c r="V171" s="525">
        <f t="shared" si="26"/>
        <v>0</v>
      </c>
      <c r="W171" s="627">
        <f t="shared" si="25"/>
        <v>50000</v>
      </c>
      <c r="X171" s="623"/>
      <c r="Y171" s="623"/>
    </row>
    <row r="172" spans="1:25" s="574" customFormat="1">
      <c r="A172" s="625"/>
      <c r="B172" s="611" t="s">
        <v>387</v>
      </c>
      <c r="C172" s="525">
        <v>500000</v>
      </c>
      <c r="D172" s="525"/>
      <c r="E172" s="525"/>
      <c r="F172" s="525"/>
      <c r="G172" s="525"/>
      <c r="H172" s="525"/>
      <c r="I172" s="525"/>
      <c r="J172" s="525"/>
      <c r="K172" s="525"/>
      <c r="L172" s="525"/>
      <c r="M172" s="525">
        <f t="shared" si="24"/>
        <v>500000</v>
      </c>
      <c r="N172" s="525"/>
      <c r="O172" s="525"/>
      <c r="P172" s="525"/>
      <c r="Q172" s="525"/>
      <c r="R172" s="525"/>
      <c r="S172" s="525"/>
      <c r="T172" s="525"/>
      <c r="U172" s="525"/>
      <c r="V172" s="525">
        <f t="shared" si="26"/>
        <v>0</v>
      </c>
      <c r="W172" s="627">
        <f t="shared" si="25"/>
        <v>500000</v>
      </c>
      <c r="X172" s="623"/>
      <c r="Y172" s="623"/>
    </row>
    <row r="173" spans="1:25" s="574" customFormat="1">
      <c r="A173" s="625"/>
      <c r="B173" s="611" t="s">
        <v>388</v>
      </c>
      <c r="C173" s="525">
        <v>380000</v>
      </c>
      <c r="D173" s="525"/>
      <c r="E173" s="525"/>
      <c r="F173" s="525"/>
      <c r="G173" s="525"/>
      <c r="H173" s="525"/>
      <c r="I173" s="525"/>
      <c r="J173" s="525"/>
      <c r="K173" s="525"/>
      <c r="L173" s="525"/>
      <c r="M173" s="525">
        <f t="shared" si="24"/>
        <v>380000</v>
      </c>
      <c r="N173" s="525"/>
      <c r="O173" s="525"/>
      <c r="P173" s="525"/>
      <c r="Q173" s="525"/>
      <c r="R173" s="525"/>
      <c r="S173" s="525"/>
      <c r="T173" s="525"/>
      <c r="U173" s="525"/>
      <c r="V173" s="525">
        <f t="shared" si="26"/>
        <v>0</v>
      </c>
      <c r="W173" s="627">
        <f t="shared" si="25"/>
        <v>380000</v>
      </c>
      <c r="X173" s="623"/>
      <c r="Y173" s="623"/>
    </row>
    <row r="174" spans="1:25" s="574" customFormat="1">
      <c r="A174" s="625"/>
      <c r="B174" s="611" t="s">
        <v>389</v>
      </c>
      <c r="C174" s="525"/>
      <c r="D174" s="525">
        <v>200000</v>
      </c>
      <c r="E174" s="525"/>
      <c r="F174" s="525"/>
      <c r="G174" s="525"/>
      <c r="H174" s="525"/>
      <c r="I174" s="525"/>
      <c r="J174" s="525"/>
      <c r="K174" s="525"/>
      <c r="L174" s="525"/>
      <c r="M174" s="525">
        <f t="shared" si="24"/>
        <v>200000</v>
      </c>
      <c r="N174" s="525"/>
      <c r="O174" s="525"/>
      <c r="P174" s="525"/>
      <c r="Q174" s="525"/>
      <c r="R174" s="525"/>
      <c r="S174" s="525"/>
      <c r="T174" s="525"/>
      <c r="U174" s="525"/>
      <c r="V174" s="525">
        <f t="shared" si="26"/>
        <v>0</v>
      </c>
      <c r="W174" s="627">
        <f t="shared" si="25"/>
        <v>200000</v>
      </c>
      <c r="X174" s="623"/>
      <c r="Y174" s="623"/>
    </row>
    <row r="175" spans="1:25" s="574" customFormat="1">
      <c r="A175" s="625"/>
      <c r="B175" s="611" t="s">
        <v>390</v>
      </c>
      <c r="C175" s="525">
        <v>100000</v>
      </c>
      <c r="D175" s="525"/>
      <c r="E175" s="525"/>
      <c r="F175" s="525"/>
      <c r="G175" s="525"/>
      <c r="H175" s="525"/>
      <c r="I175" s="525"/>
      <c r="J175" s="525"/>
      <c r="K175" s="525"/>
      <c r="L175" s="525"/>
      <c r="M175" s="525">
        <f t="shared" si="24"/>
        <v>100000</v>
      </c>
      <c r="N175" s="525"/>
      <c r="O175" s="525"/>
      <c r="P175" s="525"/>
      <c r="Q175" s="525"/>
      <c r="R175" s="525"/>
      <c r="S175" s="525"/>
      <c r="T175" s="525"/>
      <c r="U175" s="525"/>
      <c r="V175" s="525">
        <f t="shared" si="26"/>
        <v>0</v>
      </c>
      <c r="W175" s="627">
        <f t="shared" si="25"/>
        <v>100000</v>
      </c>
      <c r="X175" s="623"/>
      <c r="Y175" s="623"/>
    </row>
    <row r="176" spans="1:25" s="574" customFormat="1">
      <c r="A176" s="625"/>
      <c r="B176" s="611" t="s">
        <v>391</v>
      </c>
      <c r="C176" s="525">
        <v>100000</v>
      </c>
      <c r="D176" s="525"/>
      <c r="E176" s="525"/>
      <c r="F176" s="525"/>
      <c r="G176" s="525"/>
      <c r="H176" s="525"/>
      <c r="I176" s="525"/>
      <c r="J176" s="525"/>
      <c r="K176" s="525"/>
      <c r="L176" s="525"/>
      <c r="M176" s="525">
        <f t="shared" si="24"/>
        <v>100000</v>
      </c>
      <c r="N176" s="525"/>
      <c r="O176" s="525"/>
      <c r="P176" s="525"/>
      <c r="Q176" s="525"/>
      <c r="R176" s="525"/>
      <c r="S176" s="525"/>
      <c r="T176" s="525"/>
      <c r="U176" s="525"/>
      <c r="V176" s="525">
        <f t="shared" si="26"/>
        <v>0</v>
      </c>
      <c r="W176" s="627">
        <f t="shared" si="25"/>
        <v>100000</v>
      </c>
      <c r="X176" s="623"/>
      <c r="Y176" s="623"/>
    </row>
    <row r="177" spans="1:25" s="574" customFormat="1">
      <c r="A177" s="625"/>
      <c r="B177" s="611" t="s">
        <v>392</v>
      </c>
      <c r="C177" s="525">
        <v>400000</v>
      </c>
      <c r="D177" s="525"/>
      <c r="E177" s="525"/>
      <c r="F177" s="525"/>
      <c r="G177" s="525"/>
      <c r="H177" s="525"/>
      <c r="I177" s="525"/>
      <c r="J177" s="525"/>
      <c r="K177" s="525"/>
      <c r="L177" s="525"/>
      <c r="M177" s="525">
        <f t="shared" ref="M177:M203" si="27">SUM(C177:K177)</f>
        <v>400000</v>
      </c>
      <c r="N177" s="525"/>
      <c r="O177" s="525"/>
      <c r="P177" s="525"/>
      <c r="Q177" s="525"/>
      <c r="R177" s="525"/>
      <c r="S177" s="525"/>
      <c r="T177" s="525"/>
      <c r="U177" s="525"/>
      <c r="V177" s="525">
        <f t="shared" ref="V177:V207" si="28">SUM(N177:U177)</f>
        <v>0</v>
      </c>
      <c r="W177" s="627">
        <f t="shared" ref="W177:W207" si="29">SUM(M177-V177)</f>
        <v>400000</v>
      </c>
      <c r="X177" s="623"/>
      <c r="Y177" s="623"/>
    </row>
    <row r="178" spans="1:25" s="574" customFormat="1">
      <c r="A178" s="625"/>
      <c r="B178" s="611" t="s">
        <v>393</v>
      </c>
      <c r="C178" s="525">
        <v>50000</v>
      </c>
      <c r="D178" s="525"/>
      <c r="E178" s="525"/>
      <c r="F178" s="525"/>
      <c r="G178" s="525"/>
      <c r="H178" s="525"/>
      <c r="I178" s="525"/>
      <c r="J178" s="525"/>
      <c r="K178" s="525"/>
      <c r="L178" s="525"/>
      <c r="M178" s="525">
        <f t="shared" si="27"/>
        <v>50000</v>
      </c>
      <c r="N178" s="525"/>
      <c r="O178" s="525"/>
      <c r="P178" s="525"/>
      <c r="Q178" s="525"/>
      <c r="R178" s="525"/>
      <c r="S178" s="525"/>
      <c r="T178" s="525"/>
      <c r="U178" s="525"/>
      <c r="V178" s="525">
        <f t="shared" si="28"/>
        <v>0</v>
      </c>
      <c r="W178" s="627">
        <f t="shared" si="29"/>
        <v>50000</v>
      </c>
      <c r="X178" s="623"/>
      <c r="Y178" s="623"/>
    </row>
    <row r="179" spans="1:25" s="574" customFormat="1">
      <c r="A179" s="625"/>
      <c r="B179" s="611" t="s">
        <v>394</v>
      </c>
      <c r="C179" s="525">
        <v>100000</v>
      </c>
      <c r="D179" s="525"/>
      <c r="E179" s="525"/>
      <c r="F179" s="525"/>
      <c r="G179" s="525"/>
      <c r="H179" s="525"/>
      <c r="I179" s="525"/>
      <c r="J179" s="525"/>
      <c r="K179" s="525"/>
      <c r="L179" s="525"/>
      <c r="M179" s="525">
        <f t="shared" si="27"/>
        <v>100000</v>
      </c>
      <c r="N179" s="525"/>
      <c r="O179" s="525"/>
      <c r="P179" s="525"/>
      <c r="Q179" s="525"/>
      <c r="R179" s="525"/>
      <c r="S179" s="525"/>
      <c r="T179" s="525"/>
      <c r="U179" s="525"/>
      <c r="V179" s="525">
        <f t="shared" si="28"/>
        <v>0</v>
      </c>
      <c r="W179" s="627">
        <f t="shared" si="29"/>
        <v>100000</v>
      </c>
      <c r="X179" s="623"/>
      <c r="Y179" s="623"/>
    </row>
    <row r="180" spans="1:25" s="574" customFormat="1">
      <c r="A180" s="625"/>
      <c r="B180" s="611" t="s">
        <v>395</v>
      </c>
      <c r="C180" s="525">
        <v>50000</v>
      </c>
      <c r="D180" s="525"/>
      <c r="E180" s="525"/>
      <c r="F180" s="525"/>
      <c r="G180" s="525"/>
      <c r="H180" s="525"/>
      <c r="I180" s="525"/>
      <c r="J180" s="525"/>
      <c r="K180" s="525"/>
      <c r="L180" s="525"/>
      <c r="M180" s="525">
        <f t="shared" si="27"/>
        <v>50000</v>
      </c>
      <c r="N180" s="525"/>
      <c r="O180" s="525"/>
      <c r="P180" s="525"/>
      <c r="Q180" s="525"/>
      <c r="R180" s="525"/>
      <c r="S180" s="525"/>
      <c r="T180" s="525"/>
      <c r="U180" s="525"/>
      <c r="V180" s="525">
        <f t="shared" si="28"/>
        <v>0</v>
      </c>
      <c r="W180" s="627">
        <f t="shared" si="29"/>
        <v>50000</v>
      </c>
      <c r="X180" s="623"/>
      <c r="Y180" s="623"/>
    </row>
    <row r="181" spans="1:25" s="574" customFormat="1">
      <c r="A181" s="625"/>
      <c r="B181" s="611" t="s">
        <v>396</v>
      </c>
      <c r="C181" s="525"/>
      <c r="D181" s="525">
        <v>500000</v>
      </c>
      <c r="E181" s="525"/>
      <c r="F181" s="525"/>
      <c r="G181" s="525"/>
      <c r="H181" s="525"/>
      <c r="I181" s="525"/>
      <c r="J181" s="525"/>
      <c r="K181" s="525"/>
      <c r="L181" s="525"/>
      <c r="M181" s="525">
        <f t="shared" si="27"/>
        <v>500000</v>
      </c>
      <c r="N181" s="525"/>
      <c r="O181" s="525"/>
      <c r="P181" s="525"/>
      <c r="Q181" s="525"/>
      <c r="R181" s="525"/>
      <c r="S181" s="525"/>
      <c r="T181" s="525"/>
      <c r="U181" s="525"/>
      <c r="V181" s="525">
        <f t="shared" si="28"/>
        <v>0</v>
      </c>
      <c r="W181" s="627">
        <f t="shared" si="29"/>
        <v>500000</v>
      </c>
      <c r="X181" s="623"/>
      <c r="Y181" s="623"/>
    </row>
    <row r="182" spans="1:25" s="574" customFormat="1">
      <c r="A182" s="625"/>
      <c r="B182" s="611" t="s">
        <v>397</v>
      </c>
      <c r="C182" s="525">
        <v>100000</v>
      </c>
      <c r="D182" s="525"/>
      <c r="E182" s="525"/>
      <c r="F182" s="525"/>
      <c r="G182" s="525"/>
      <c r="H182" s="525"/>
      <c r="I182" s="525"/>
      <c r="J182" s="525"/>
      <c r="K182" s="525"/>
      <c r="L182" s="525"/>
      <c r="M182" s="525">
        <f t="shared" si="27"/>
        <v>100000</v>
      </c>
      <c r="N182" s="525"/>
      <c r="O182" s="525"/>
      <c r="P182" s="525"/>
      <c r="Q182" s="525"/>
      <c r="R182" s="525"/>
      <c r="S182" s="525"/>
      <c r="T182" s="525"/>
      <c r="U182" s="525"/>
      <c r="V182" s="525">
        <f t="shared" si="28"/>
        <v>0</v>
      </c>
      <c r="W182" s="627">
        <f t="shared" si="29"/>
        <v>100000</v>
      </c>
      <c r="X182" s="623"/>
      <c r="Y182" s="623"/>
    </row>
    <row r="183" spans="1:25" s="574" customFormat="1">
      <c r="A183" s="625"/>
      <c r="B183" s="611" t="s">
        <v>398</v>
      </c>
      <c r="C183" s="525">
        <v>150000</v>
      </c>
      <c r="D183" s="525"/>
      <c r="E183" s="525"/>
      <c r="F183" s="525"/>
      <c r="G183" s="525"/>
      <c r="H183" s="525"/>
      <c r="I183" s="525"/>
      <c r="J183" s="525"/>
      <c r="K183" s="525"/>
      <c r="L183" s="525"/>
      <c r="M183" s="525">
        <f t="shared" si="27"/>
        <v>150000</v>
      </c>
      <c r="N183" s="525"/>
      <c r="O183" s="525"/>
      <c r="P183" s="525"/>
      <c r="Q183" s="525"/>
      <c r="R183" s="525"/>
      <c r="S183" s="525"/>
      <c r="T183" s="525"/>
      <c r="U183" s="525"/>
      <c r="V183" s="525">
        <f t="shared" si="28"/>
        <v>0</v>
      </c>
      <c r="W183" s="627">
        <f t="shared" si="29"/>
        <v>150000</v>
      </c>
      <c r="X183" s="623"/>
      <c r="Y183" s="623"/>
    </row>
    <row r="184" spans="1:25" s="574" customFormat="1">
      <c r="A184" s="625"/>
      <c r="B184" s="611" t="s">
        <v>399</v>
      </c>
      <c r="C184" s="525">
        <v>50000</v>
      </c>
      <c r="D184" s="525"/>
      <c r="E184" s="525"/>
      <c r="F184" s="525"/>
      <c r="G184" s="525"/>
      <c r="H184" s="525"/>
      <c r="I184" s="525"/>
      <c r="J184" s="525"/>
      <c r="K184" s="525"/>
      <c r="L184" s="525"/>
      <c r="M184" s="525">
        <f t="shared" si="27"/>
        <v>50000</v>
      </c>
      <c r="N184" s="525"/>
      <c r="O184" s="525"/>
      <c r="P184" s="525"/>
      <c r="Q184" s="525"/>
      <c r="R184" s="525"/>
      <c r="S184" s="525"/>
      <c r="T184" s="525"/>
      <c r="U184" s="525"/>
      <c r="V184" s="525">
        <f t="shared" si="28"/>
        <v>0</v>
      </c>
      <c r="W184" s="627">
        <f t="shared" si="29"/>
        <v>50000</v>
      </c>
      <c r="X184" s="623"/>
      <c r="Y184" s="623"/>
    </row>
    <row r="185" spans="1:25" s="574" customFormat="1">
      <c r="A185" s="626"/>
      <c r="B185" s="611" t="s">
        <v>400</v>
      </c>
      <c r="C185" s="525"/>
      <c r="D185" s="525">
        <v>100000</v>
      </c>
      <c r="E185" s="525"/>
      <c r="F185" s="525"/>
      <c r="G185" s="525"/>
      <c r="H185" s="525"/>
      <c r="I185" s="525"/>
      <c r="J185" s="525"/>
      <c r="K185" s="525"/>
      <c r="L185" s="525"/>
      <c r="M185" s="525">
        <f t="shared" si="27"/>
        <v>100000</v>
      </c>
      <c r="N185" s="525"/>
      <c r="O185" s="525"/>
      <c r="P185" s="525"/>
      <c r="Q185" s="525"/>
      <c r="R185" s="525"/>
      <c r="S185" s="525"/>
      <c r="T185" s="525"/>
      <c r="U185" s="525"/>
      <c r="V185" s="525">
        <f t="shared" si="28"/>
        <v>0</v>
      </c>
      <c r="W185" s="627">
        <f t="shared" si="29"/>
        <v>100000</v>
      </c>
      <c r="X185" s="623"/>
      <c r="Y185" s="623"/>
    </row>
    <row r="186" spans="1:25" s="574" customFormat="1">
      <c r="A186" s="621"/>
      <c r="B186" s="611" t="s">
        <v>401</v>
      </c>
      <c r="C186" s="525"/>
      <c r="D186" s="525">
        <v>350000</v>
      </c>
      <c r="E186" s="525"/>
      <c r="F186" s="525"/>
      <c r="G186" s="525"/>
      <c r="H186" s="525"/>
      <c r="I186" s="525"/>
      <c r="J186" s="525"/>
      <c r="K186" s="525"/>
      <c r="L186" s="525"/>
      <c r="M186" s="525">
        <f t="shared" si="27"/>
        <v>350000</v>
      </c>
      <c r="N186" s="525"/>
      <c r="O186" s="525"/>
      <c r="P186" s="525"/>
      <c r="Q186" s="525"/>
      <c r="R186" s="525"/>
      <c r="S186" s="525"/>
      <c r="T186" s="525"/>
      <c r="U186" s="525"/>
      <c r="V186" s="525">
        <f t="shared" si="28"/>
        <v>0</v>
      </c>
      <c r="W186" s="627">
        <f t="shared" si="29"/>
        <v>350000</v>
      </c>
      <c r="X186" s="623"/>
      <c r="Y186" s="623"/>
    </row>
    <row r="187" spans="1:25" s="574" customFormat="1">
      <c r="A187" s="621"/>
      <c r="B187" s="611" t="s">
        <v>402</v>
      </c>
      <c r="C187" s="525">
        <v>150000</v>
      </c>
      <c r="D187" s="525"/>
      <c r="E187" s="525"/>
      <c r="F187" s="525"/>
      <c r="G187" s="525"/>
      <c r="H187" s="525"/>
      <c r="I187" s="525"/>
      <c r="J187" s="525"/>
      <c r="K187" s="525"/>
      <c r="L187" s="525"/>
      <c r="M187" s="525">
        <f t="shared" si="27"/>
        <v>150000</v>
      </c>
      <c r="N187" s="525"/>
      <c r="O187" s="525"/>
      <c r="P187" s="525"/>
      <c r="Q187" s="525"/>
      <c r="R187" s="525"/>
      <c r="S187" s="525"/>
      <c r="T187" s="525"/>
      <c r="U187" s="525"/>
      <c r="V187" s="525">
        <f t="shared" si="28"/>
        <v>0</v>
      </c>
      <c r="W187" s="627">
        <f t="shared" si="29"/>
        <v>150000</v>
      </c>
      <c r="X187" s="623"/>
      <c r="Y187" s="623"/>
    </row>
    <row r="188" spans="1:25" s="574" customFormat="1">
      <c r="A188" s="621"/>
      <c r="B188" s="611" t="s">
        <v>403</v>
      </c>
      <c r="C188" s="525">
        <v>230000</v>
      </c>
      <c r="D188" s="525"/>
      <c r="E188" s="525"/>
      <c r="F188" s="525"/>
      <c r="G188" s="525"/>
      <c r="H188" s="525"/>
      <c r="I188" s="525"/>
      <c r="J188" s="525"/>
      <c r="K188" s="525"/>
      <c r="L188" s="525"/>
      <c r="M188" s="525">
        <f t="shared" si="27"/>
        <v>230000</v>
      </c>
      <c r="N188" s="525"/>
      <c r="O188" s="525"/>
      <c r="P188" s="525"/>
      <c r="Q188" s="525"/>
      <c r="R188" s="525"/>
      <c r="S188" s="525"/>
      <c r="T188" s="525"/>
      <c r="U188" s="525"/>
      <c r="V188" s="525">
        <f t="shared" si="28"/>
        <v>0</v>
      </c>
      <c r="W188" s="627">
        <f t="shared" si="29"/>
        <v>230000</v>
      </c>
      <c r="X188" s="623"/>
      <c r="Y188" s="623"/>
    </row>
    <row r="189" spans="1:25" s="574" customFormat="1">
      <c r="A189" s="621"/>
      <c r="B189" s="611" t="s">
        <v>404</v>
      </c>
      <c r="C189" s="525">
        <v>100000</v>
      </c>
      <c r="D189" s="525"/>
      <c r="E189" s="525"/>
      <c r="F189" s="525"/>
      <c r="G189" s="525"/>
      <c r="H189" s="525"/>
      <c r="I189" s="525"/>
      <c r="J189" s="525"/>
      <c r="K189" s="525"/>
      <c r="L189" s="525"/>
      <c r="M189" s="525">
        <f t="shared" si="27"/>
        <v>100000</v>
      </c>
      <c r="N189" s="525"/>
      <c r="O189" s="525"/>
      <c r="P189" s="525"/>
      <c r="Q189" s="525"/>
      <c r="R189" s="525"/>
      <c r="S189" s="525"/>
      <c r="T189" s="525"/>
      <c r="U189" s="525"/>
      <c r="V189" s="525">
        <f t="shared" si="28"/>
        <v>0</v>
      </c>
      <c r="W189" s="627">
        <f t="shared" si="29"/>
        <v>100000</v>
      </c>
      <c r="X189" s="623"/>
      <c r="Y189" s="623"/>
    </row>
    <row r="190" spans="1:25" s="574" customFormat="1">
      <c r="A190" s="621"/>
      <c r="B190" s="611" t="s">
        <v>405</v>
      </c>
      <c r="C190" s="525">
        <v>50000</v>
      </c>
      <c r="D190" s="525"/>
      <c r="E190" s="525"/>
      <c r="F190" s="525"/>
      <c r="G190" s="525"/>
      <c r="H190" s="525"/>
      <c r="I190" s="525"/>
      <c r="J190" s="525"/>
      <c r="K190" s="525"/>
      <c r="L190" s="525"/>
      <c r="M190" s="525">
        <f t="shared" si="27"/>
        <v>50000</v>
      </c>
      <c r="N190" s="525"/>
      <c r="O190" s="525"/>
      <c r="P190" s="525"/>
      <c r="Q190" s="525"/>
      <c r="R190" s="525"/>
      <c r="S190" s="525"/>
      <c r="T190" s="525"/>
      <c r="U190" s="525"/>
      <c r="V190" s="525">
        <f t="shared" si="28"/>
        <v>0</v>
      </c>
      <c r="W190" s="627">
        <f t="shared" si="29"/>
        <v>50000</v>
      </c>
      <c r="X190" s="623"/>
      <c r="Y190" s="623"/>
    </row>
    <row r="191" spans="1:25" s="574" customFormat="1">
      <c r="A191" s="621"/>
      <c r="B191" s="611" t="s">
        <v>406</v>
      </c>
      <c r="C191" s="525">
        <v>50000</v>
      </c>
      <c r="D191" s="525"/>
      <c r="E191" s="525"/>
      <c r="F191" s="525"/>
      <c r="G191" s="525"/>
      <c r="H191" s="525"/>
      <c r="I191" s="525"/>
      <c r="J191" s="525"/>
      <c r="K191" s="525"/>
      <c r="L191" s="525"/>
      <c r="M191" s="525">
        <f t="shared" si="27"/>
        <v>50000</v>
      </c>
      <c r="N191" s="525"/>
      <c r="O191" s="525"/>
      <c r="P191" s="525"/>
      <c r="Q191" s="525"/>
      <c r="R191" s="525"/>
      <c r="S191" s="525"/>
      <c r="T191" s="525"/>
      <c r="U191" s="525"/>
      <c r="V191" s="525">
        <f t="shared" si="28"/>
        <v>0</v>
      </c>
      <c r="W191" s="627">
        <f t="shared" si="29"/>
        <v>50000</v>
      </c>
      <c r="X191" s="623"/>
      <c r="Y191" s="623"/>
    </row>
    <row r="192" spans="1:25" s="574" customFormat="1">
      <c r="A192" s="621"/>
      <c r="B192" s="611" t="s">
        <v>407</v>
      </c>
      <c r="C192" s="525">
        <v>93000</v>
      </c>
      <c r="D192" s="525"/>
      <c r="E192" s="525"/>
      <c r="F192" s="525"/>
      <c r="G192" s="525"/>
      <c r="H192" s="525"/>
      <c r="I192" s="525"/>
      <c r="J192" s="525"/>
      <c r="K192" s="525"/>
      <c r="L192" s="525"/>
      <c r="M192" s="525">
        <f t="shared" si="27"/>
        <v>93000</v>
      </c>
      <c r="N192" s="525"/>
      <c r="O192" s="525"/>
      <c r="P192" s="525"/>
      <c r="Q192" s="525"/>
      <c r="R192" s="525"/>
      <c r="S192" s="525"/>
      <c r="T192" s="525"/>
      <c r="U192" s="525"/>
      <c r="V192" s="525">
        <f t="shared" si="28"/>
        <v>0</v>
      </c>
      <c r="W192" s="627">
        <f t="shared" si="29"/>
        <v>93000</v>
      </c>
      <c r="X192" s="623"/>
      <c r="Y192" s="623"/>
    </row>
    <row r="193" spans="1:25" s="574" customFormat="1">
      <c r="A193" s="621"/>
      <c r="B193" s="611" t="s">
        <v>408</v>
      </c>
      <c r="C193" s="525">
        <v>250000</v>
      </c>
      <c r="D193" s="525"/>
      <c r="E193" s="525"/>
      <c r="F193" s="525"/>
      <c r="G193" s="525"/>
      <c r="H193" s="525"/>
      <c r="I193" s="525"/>
      <c r="J193" s="525"/>
      <c r="K193" s="525"/>
      <c r="L193" s="525"/>
      <c r="M193" s="525">
        <f t="shared" si="27"/>
        <v>250000</v>
      </c>
      <c r="N193" s="525"/>
      <c r="O193" s="525"/>
      <c r="P193" s="525"/>
      <c r="Q193" s="525"/>
      <c r="R193" s="525"/>
      <c r="S193" s="525"/>
      <c r="T193" s="525"/>
      <c r="U193" s="525"/>
      <c r="V193" s="525">
        <f t="shared" si="28"/>
        <v>0</v>
      </c>
      <c r="W193" s="627">
        <f t="shared" si="29"/>
        <v>250000</v>
      </c>
      <c r="X193" s="623"/>
      <c r="Y193" s="623"/>
    </row>
    <row r="194" spans="1:25" s="574" customFormat="1">
      <c r="A194" s="621"/>
      <c r="B194" s="611" t="s">
        <v>409</v>
      </c>
      <c r="C194" s="525"/>
      <c r="D194" s="525">
        <v>1000000</v>
      </c>
      <c r="E194" s="525"/>
      <c r="F194" s="525"/>
      <c r="G194" s="525"/>
      <c r="H194" s="525"/>
      <c r="I194" s="525"/>
      <c r="J194" s="525"/>
      <c r="K194" s="525"/>
      <c r="L194" s="525"/>
      <c r="M194" s="525">
        <f t="shared" si="27"/>
        <v>1000000</v>
      </c>
      <c r="N194" s="525"/>
      <c r="O194" s="525"/>
      <c r="P194" s="525"/>
      <c r="Q194" s="525"/>
      <c r="R194" s="525"/>
      <c r="S194" s="525"/>
      <c r="T194" s="525"/>
      <c r="U194" s="525"/>
      <c r="V194" s="525">
        <f t="shared" si="28"/>
        <v>0</v>
      </c>
      <c r="W194" s="627">
        <f t="shared" si="29"/>
        <v>1000000</v>
      </c>
      <c r="X194" s="623"/>
      <c r="Y194" s="623"/>
    </row>
    <row r="195" spans="1:25" s="574" customFormat="1">
      <c r="A195" s="621"/>
      <c r="B195" s="611" t="s">
        <v>410</v>
      </c>
      <c r="C195" s="525"/>
      <c r="D195" s="525"/>
      <c r="E195" s="525"/>
      <c r="F195" s="525">
        <v>800000</v>
      </c>
      <c r="G195" s="525"/>
      <c r="H195" s="525"/>
      <c r="I195" s="525"/>
      <c r="J195" s="525"/>
      <c r="K195" s="525"/>
      <c r="L195" s="525"/>
      <c r="M195" s="525">
        <f t="shared" si="27"/>
        <v>800000</v>
      </c>
      <c r="N195" s="525"/>
      <c r="O195" s="525"/>
      <c r="P195" s="525"/>
      <c r="Q195" s="525"/>
      <c r="R195" s="525"/>
      <c r="S195" s="525"/>
      <c r="T195" s="525"/>
      <c r="U195" s="525"/>
      <c r="V195" s="525">
        <f t="shared" si="28"/>
        <v>0</v>
      </c>
      <c r="W195" s="627">
        <f t="shared" si="29"/>
        <v>800000</v>
      </c>
      <c r="X195" s="623"/>
      <c r="Y195" s="623"/>
    </row>
    <row r="196" spans="1:25" s="574" customFormat="1">
      <c r="A196" s="621"/>
      <c r="B196" s="611" t="s">
        <v>411</v>
      </c>
      <c r="C196" s="525"/>
      <c r="D196" s="525"/>
      <c r="E196" s="525">
        <v>2298200</v>
      </c>
      <c r="F196" s="525"/>
      <c r="G196" s="525"/>
      <c r="H196" s="525"/>
      <c r="I196" s="525"/>
      <c r="J196" s="525"/>
      <c r="K196" s="525"/>
      <c r="L196" s="525"/>
      <c r="M196" s="525">
        <f t="shared" si="27"/>
        <v>2298200</v>
      </c>
      <c r="N196" s="525"/>
      <c r="O196" s="525"/>
      <c r="P196" s="525"/>
      <c r="Q196" s="525"/>
      <c r="R196" s="525"/>
      <c r="S196" s="525"/>
      <c r="T196" s="525"/>
      <c r="U196" s="525"/>
      <c r="V196" s="525">
        <f t="shared" si="28"/>
        <v>0</v>
      </c>
      <c r="W196" s="627">
        <f t="shared" si="29"/>
        <v>2298200</v>
      </c>
      <c r="X196" s="623"/>
      <c r="Y196" s="623"/>
    </row>
    <row r="197" spans="1:25" s="574" customFormat="1">
      <c r="A197" s="621"/>
      <c r="B197" s="611" t="s">
        <v>412</v>
      </c>
      <c r="C197" s="525">
        <v>100000</v>
      </c>
      <c r="D197" s="525"/>
      <c r="E197" s="525"/>
      <c r="F197" s="525"/>
      <c r="G197" s="525"/>
      <c r="H197" s="525"/>
      <c r="I197" s="525"/>
      <c r="J197" s="525"/>
      <c r="K197" s="525"/>
      <c r="L197" s="525"/>
      <c r="M197" s="525">
        <f t="shared" si="27"/>
        <v>100000</v>
      </c>
      <c r="N197" s="525"/>
      <c r="O197" s="525"/>
      <c r="P197" s="525"/>
      <c r="Q197" s="525"/>
      <c r="R197" s="525"/>
      <c r="S197" s="525"/>
      <c r="T197" s="525"/>
      <c r="U197" s="525"/>
      <c r="V197" s="525">
        <f t="shared" si="28"/>
        <v>0</v>
      </c>
      <c r="W197" s="627">
        <f t="shared" si="29"/>
        <v>100000</v>
      </c>
      <c r="X197" s="623"/>
      <c r="Y197" s="623"/>
    </row>
    <row r="198" spans="1:25" s="574" customFormat="1">
      <c r="A198" s="621"/>
      <c r="B198" s="611" t="s">
        <v>413</v>
      </c>
      <c r="C198" s="525">
        <v>500000</v>
      </c>
      <c r="D198" s="525"/>
      <c r="E198" s="525"/>
      <c r="F198" s="525"/>
      <c r="G198" s="525"/>
      <c r="H198" s="525"/>
      <c r="I198" s="525"/>
      <c r="J198" s="525"/>
      <c r="K198" s="525"/>
      <c r="L198" s="525"/>
      <c r="M198" s="525">
        <f t="shared" si="27"/>
        <v>500000</v>
      </c>
      <c r="N198" s="525"/>
      <c r="O198" s="525"/>
      <c r="P198" s="525"/>
      <c r="Q198" s="525"/>
      <c r="R198" s="525"/>
      <c r="S198" s="525"/>
      <c r="T198" s="525"/>
      <c r="U198" s="525"/>
      <c r="V198" s="525">
        <f t="shared" si="28"/>
        <v>0</v>
      </c>
      <c r="W198" s="627">
        <f t="shared" si="29"/>
        <v>500000</v>
      </c>
      <c r="X198" s="623"/>
      <c r="Y198" s="623"/>
    </row>
    <row r="199" spans="1:25" s="574" customFormat="1">
      <c r="A199" s="621"/>
      <c r="B199" s="611" t="s">
        <v>414</v>
      </c>
      <c r="C199" s="525">
        <v>225000</v>
      </c>
      <c r="D199" s="525"/>
      <c r="E199" s="525"/>
      <c r="F199" s="525"/>
      <c r="G199" s="525"/>
      <c r="H199" s="525"/>
      <c r="I199" s="525"/>
      <c r="J199" s="525"/>
      <c r="K199" s="525"/>
      <c r="L199" s="525"/>
      <c r="M199" s="525">
        <f t="shared" si="27"/>
        <v>225000</v>
      </c>
      <c r="N199" s="525"/>
      <c r="O199" s="525"/>
      <c r="P199" s="525"/>
      <c r="Q199" s="525"/>
      <c r="R199" s="525"/>
      <c r="S199" s="525"/>
      <c r="T199" s="525"/>
      <c r="U199" s="525"/>
      <c r="V199" s="525">
        <f t="shared" si="28"/>
        <v>0</v>
      </c>
      <c r="W199" s="627">
        <f t="shared" si="29"/>
        <v>225000</v>
      </c>
      <c r="X199" s="623"/>
      <c r="Y199" s="623"/>
    </row>
    <row r="200" spans="1:25" s="574" customFormat="1">
      <c r="A200" s="621"/>
      <c r="B200" s="611" t="s">
        <v>415</v>
      </c>
      <c r="C200" s="525">
        <v>50000</v>
      </c>
      <c r="D200" s="525"/>
      <c r="E200" s="525"/>
      <c r="F200" s="525"/>
      <c r="G200" s="525"/>
      <c r="H200" s="525"/>
      <c r="I200" s="525"/>
      <c r="J200" s="525"/>
      <c r="K200" s="525"/>
      <c r="L200" s="525"/>
      <c r="M200" s="525">
        <f t="shared" si="27"/>
        <v>50000</v>
      </c>
      <c r="N200" s="525"/>
      <c r="O200" s="525"/>
      <c r="P200" s="525"/>
      <c r="Q200" s="525"/>
      <c r="R200" s="525"/>
      <c r="S200" s="525"/>
      <c r="T200" s="525"/>
      <c r="U200" s="525"/>
      <c r="V200" s="525">
        <f t="shared" si="28"/>
        <v>0</v>
      </c>
      <c r="W200" s="627">
        <f t="shared" si="29"/>
        <v>50000</v>
      </c>
      <c r="X200" s="623"/>
      <c r="Y200" s="623"/>
    </row>
    <row r="201" spans="1:25" s="574" customFormat="1">
      <c r="A201" s="621"/>
      <c r="B201" s="611" t="s">
        <v>416</v>
      </c>
      <c r="C201" s="525">
        <v>25000</v>
      </c>
      <c r="D201" s="525"/>
      <c r="E201" s="525"/>
      <c r="F201" s="525"/>
      <c r="G201" s="525"/>
      <c r="H201" s="525"/>
      <c r="I201" s="525"/>
      <c r="J201" s="525"/>
      <c r="K201" s="525"/>
      <c r="L201" s="525"/>
      <c r="M201" s="525">
        <f t="shared" si="27"/>
        <v>25000</v>
      </c>
      <c r="N201" s="525"/>
      <c r="O201" s="525"/>
      <c r="P201" s="525"/>
      <c r="Q201" s="525"/>
      <c r="R201" s="525"/>
      <c r="S201" s="525"/>
      <c r="T201" s="525"/>
      <c r="U201" s="525"/>
      <c r="V201" s="525">
        <f t="shared" si="28"/>
        <v>0</v>
      </c>
      <c r="W201" s="627">
        <f t="shared" si="29"/>
        <v>25000</v>
      </c>
      <c r="X201" s="623"/>
      <c r="Y201" s="623"/>
    </row>
    <row r="202" spans="1:25" s="574" customFormat="1">
      <c r="A202" s="621"/>
      <c r="B202" s="611" t="s">
        <v>255</v>
      </c>
      <c r="C202" s="525"/>
      <c r="D202" s="525"/>
      <c r="E202" s="525"/>
      <c r="F202" s="525"/>
      <c r="G202" s="525"/>
      <c r="H202" s="525"/>
      <c r="I202" s="525"/>
      <c r="J202" s="525"/>
      <c r="K202" s="525">
        <v>5000000</v>
      </c>
      <c r="L202" s="525"/>
      <c r="M202" s="525">
        <f t="shared" si="27"/>
        <v>5000000</v>
      </c>
      <c r="N202" s="597"/>
      <c r="O202" s="597"/>
      <c r="P202" s="597"/>
      <c r="Q202" s="597"/>
      <c r="R202" s="597"/>
      <c r="S202" s="597"/>
      <c r="T202" s="597"/>
      <c r="U202" s="597"/>
      <c r="V202" s="597">
        <f t="shared" si="28"/>
        <v>0</v>
      </c>
      <c r="W202" s="627">
        <f t="shared" si="29"/>
        <v>5000000</v>
      </c>
      <c r="X202" s="623"/>
      <c r="Y202" s="623"/>
    </row>
    <row r="203" spans="1:25" s="574" customFormat="1">
      <c r="A203" s="621"/>
      <c r="B203" s="611" t="s">
        <v>417</v>
      </c>
      <c r="C203" s="525">
        <v>200000</v>
      </c>
      <c r="D203" s="525"/>
      <c r="E203" s="525"/>
      <c r="F203" s="525"/>
      <c r="G203" s="525"/>
      <c r="H203" s="525"/>
      <c r="I203" s="525"/>
      <c r="J203" s="525"/>
      <c r="K203" s="525"/>
      <c r="L203" s="525"/>
      <c r="M203" s="525">
        <f t="shared" si="27"/>
        <v>200000</v>
      </c>
      <c r="N203" s="597"/>
      <c r="O203" s="597"/>
      <c r="P203" s="597"/>
      <c r="Q203" s="597"/>
      <c r="R203" s="597"/>
      <c r="S203" s="597"/>
      <c r="T203" s="597"/>
      <c r="U203" s="597"/>
      <c r="V203" s="597">
        <f t="shared" si="28"/>
        <v>0</v>
      </c>
      <c r="W203" s="627">
        <f t="shared" si="29"/>
        <v>200000</v>
      </c>
      <c r="X203" s="623"/>
      <c r="Y203" s="623"/>
    </row>
    <row r="204" spans="1:25" s="574" customFormat="1">
      <c r="A204" s="621"/>
      <c r="B204" s="611" t="s">
        <v>418</v>
      </c>
      <c r="C204" s="525">
        <v>50000</v>
      </c>
      <c r="D204" s="525"/>
      <c r="E204" s="525"/>
      <c r="F204" s="525"/>
      <c r="G204" s="525"/>
      <c r="H204" s="525"/>
      <c r="I204" s="525"/>
      <c r="J204" s="525"/>
      <c r="K204" s="525"/>
      <c r="L204" s="525"/>
      <c r="M204" s="525">
        <f t="shared" ref="M204:M215" si="30">SUM(C204:L204)</f>
        <v>50000</v>
      </c>
      <c r="N204" s="597"/>
      <c r="O204" s="597"/>
      <c r="P204" s="597"/>
      <c r="Q204" s="597"/>
      <c r="R204" s="597"/>
      <c r="S204" s="597"/>
      <c r="T204" s="597"/>
      <c r="U204" s="597"/>
      <c r="V204" s="597">
        <f t="shared" si="28"/>
        <v>0</v>
      </c>
      <c r="W204" s="627">
        <f t="shared" si="29"/>
        <v>50000</v>
      </c>
      <c r="X204" s="623"/>
      <c r="Y204" s="623"/>
    </row>
    <row r="205" spans="1:25" s="574" customFormat="1">
      <c r="A205" s="621"/>
      <c r="B205" s="611" t="s">
        <v>419</v>
      </c>
      <c r="C205" s="525"/>
      <c r="D205" s="525"/>
      <c r="E205" s="525"/>
      <c r="F205" s="525"/>
      <c r="G205" s="525"/>
      <c r="H205" s="525"/>
      <c r="I205" s="525"/>
      <c r="J205" s="525">
        <f>SUM('TOKO BENGKEL'!$N$71)</f>
        <v>202776</v>
      </c>
      <c r="K205" s="525"/>
      <c r="L205" s="525"/>
      <c r="M205" s="525">
        <f t="shared" si="30"/>
        <v>202776</v>
      </c>
      <c r="N205" s="597"/>
      <c r="O205" s="597"/>
      <c r="P205" s="597"/>
      <c r="Q205" s="597"/>
      <c r="R205" s="597"/>
      <c r="S205" s="597"/>
      <c r="T205" s="597"/>
      <c r="U205" s="597"/>
      <c r="V205" s="597">
        <f t="shared" si="28"/>
        <v>0</v>
      </c>
      <c r="W205" s="627">
        <f t="shared" si="29"/>
        <v>202776</v>
      </c>
      <c r="X205" s="623"/>
      <c r="Y205" s="623"/>
    </row>
    <row r="206" spans="1:25" s="574" customFormat="1">
      <c r="A206" s="621"/>
      <c r="B206" s="611" t="s">
        <v>420</v>
      </c>
      <c r="C206" s="525">
        <v>50000</v>
      </c>
      <c r="D206" s="525"/>
      <c r="E206" s="525"/>
      <c r="F206" s="525"/>
      <c r="G206" s="525"/>
      <c r="H206" s="525"/>
      <c r="I206" s="525"/>
      <c r="J206" s="525"/>
      <c r="K206" s="525"/>
      <c r="L206" s="525"/>
      <c r="M206" s="525">
        <f t="shared" si="30"/>
        <v>50000</v>
      </c>
      <c r="N206" s="525"/>
      <c r="O206" s="525"/>
      <c r="P206" s="525"/>
      <c r="Q206" s="525"/>
      <c r="R206" s="525"/>
      <c r="S206" s="525"/>
      <c r="T206" s="525"/>
      <c r="U206" s="525"/>
      <c r="V206" s="597">
        <f t="shared" si="28"/>
        <v>0</v>
      </c>
      <c r="W206" s="627">
        <f t="shared" si="29"/>
        <v>50000</v>
      </c>
      <c r="X206" s="623"/>
      <c r="Y206" s="623"/>
    </row>
    <row r="207" spans="1:25" s="574" customFormat="1">
      <c r="A207" s="621"/>
      <c r="B207" s="611" t="s">
        <v>421</v>
      </c>
      <c r="C207" s="525">
        <v>100000</v>
      </c>
      <c r="D207" s="525"/>
      <c r="E207" s="525"/>
      <c r="F207" s="525"/>
      <c r="G207" s="525"/>
      <c r="H207" s="525"/>
      <c r="I207" s="525"/>
      <c r="J207" s="525"/>
      <c r="K207" s="525"/>
      <c r="L207" s="525"/>
      <c r="M207" s="525">
        <f t="shared" si="30"/>
        <v>100000</v>
      </c>
      <c r="N207" s="525"/>
      <c r="O207" s="525"/>
      <c r="P207" s="525"/>
      <c r="Q207" s="525"/>
      <c r="R207" s="525"/>
      <c r="S207" s="525"/>
      <c r="T207" s="525"/>
      <c r="U207" s="525"/>
      <c r="V207" s="525">
        <f t="shared" si="28"/>
        <v>0</v>
      </c>
      <c r="W207" s="627">
        <f t="shared" si="29"/>
        <v>100000</v>
      </c>
      <c r="X207" s="623"/>
      <c r="Y207" s="623"/>
    </row>
    <row r="208" spans="1:25" s="574" customFormat="1">
      <c r="A208" s="621"/>
      <c r="B208" s="611" t="s">
        <v>422</v>
      </c>
      <c r="C208" s="525">
        <v>50000</v>
      </c>
      <c r="D208" s="525"/>
      <c r="E208" s="525"/>
      <c r="F208" s="525"/>
      <c r="G208" s="525"/>
      <c r="H208" s="525"/>
      <c r="I208" s="525"/>
      <c r="J208" s="525"/>
      <c r="K208" s="525"/>
      <c r="L208" s="525"/>
      <c r="M208" s="525">
        <f t="shared" si="30"/>
        <v>50000</v>
      </c>
      <c r="N208" s="525"/>
      <c r="O208" s="525"/>
      <c r="P208" s="525"/>
      <c r="Q208" s="525"/>
      <c r="R208" s="525"/>
      <c r="S208" s="525"/>
      <c r="T208" s="525"/>
      <c r="U208" s="525"/>
      <c r="V208" s="525">
        <f t="shared" ref="V208:V215" si="31">SUM(N208:U208)</f>
        <v>0</v>
      </c>
      <c r="W208" s="627">
        <f t="shared" ref="W208:W215" si="32">SUM(M208-V208)</f>
        <v>50000</v>
      </c>
      <c r="X208" s="623"/>
      <c r="Y208" s="623"/>
    </row>
    <row r="209" spans="1:25" s="574" customFormat="1">
      <c r="A209" s="621"/>
      <c r="B209" s="611" t="s">
        <v>423</v>
      </c>
      <c r="C209" s="525">
        <v>175000</v>
      </c>
      <c r="D209" s="525"/>
      <c r="E209" s="525"/>
      <c r="F209" s="525"/>
      <c r="G209" s="525"/>
      <c r="H209" s="525"/>
      <c r="I209" s="525"/>
      <c r="J209" s="525"/>
      <c r="K209" s="525"/>
      <c r="L209" s="525"/>
      <c r="M209" s="525">
        <f t="shared" si="30"/>
        <v>175000</v>
      </c>
      <c r="N209" s="525"/>
      <c r="O209" s="525"/>
      <c r="P209" s="525"/>
      <c r="Q209" s="525"/>
      <c r="R209" s="525"/>
      <c r="S209" s="525"/>
      <c r="T209" s="525"/>
      <c r="U209" s="525"/>
      <c r="V209" s="525">
        <f t="shared" si="31"/>
        <v>0</v>
      </c>
      <c r="W209" s="627">
        <f t="shared" si="32"/>
        <v>175000</v>
      </c>
      <c r="X209" s="623"/>
      <c r="Y209" s="623"/>
    </row>
    <row r="210" spans="1:25" s="574" customFormat="1">
      <c r="A210" s="621"/>
      <c r="B210" s="611" t="s">
        <v>424</v>
      </c>
      <c r="C210" s="525">
        <v>100000</v>
      </c>
      <c r="D210" s="525"/>
      <c r="E210" s="525"/>
      <c r="F210" s="525"/>
      <c r="G210" s="525"/>
      <c r="H210" s="525"/>
      <c r="I210" s="525"/>
      <c r="J210" s="525"/>
      <c r="K210" s="525"/>
      <c r="L210" s="525"/>
      <c r="M210" s="525">
        <f t="shared" si="30"/>
        <v>100000</v>
      </c>
      <c r="N210" s="525"/>
      <c r="O210" s="525"/>
      <c r="P210" s="525"/>
      <c r="Q210" s="525"/>
      <c r="R210" s="525"/>
      <c r="S210" s="525"/>
      <c r="T210" s="525"/>
      <c r="U210" s="525"/>
      <c r="V210" s="525">
        <f t="shared" si="31"/>
        <v>0</v>
      </c>
      <c r="W210" s="627">
        <f t="shared" si="32"/>
        <v>100000</v>
      </c>
      <c r="X210" s="623"/>
      <c r="Y210" s="623"/>
    </row>
    <row r="211" spans="1:25" s="574" customFormat="1">
      <c r="A211" s="621"/>
      <c r="B211" s="611" t="s">
        <v>425</v>
      </c>
      <c r="C211" s="525">
        <v>200000</v>
      </c>
      <c r="D211" s="525"/>
      <c r="E211" s="525"/>
      <c r="F211" s="525"/>
      <c r="G211" s="525"/>
      <c r="H211" s="525"/>
      <c r="I211" s="525"/>
      <c r="J211" s="525"/>
      <c r="K211" s="525"/>
      <c r="L211" s="525"/>
      <c r="M211" s="525">
        <f t="shared" si="30"/>
        <v>200000</v>
      </c>
      <c r="N211" s="525"/>
      <c r="O211" s="525"/>
      <c r="P211" s="525"/>
      <c r="Q211" s="525"/>
      <c r="R211" s="525"/>
      <c r="S211" s="525"/>
      <c r="T211" s="525"/>
      <c r="U211" s="525"/>
      <c r="V211" s="525">
        <f t="shared" si="31"/>
        <v>0</v>
      </c>
      <c r="W211" s="627">
        <f t="shared" si="32"/>
        <v>200000</v>
      </c>
      <c r="X211" s="623"/>
      <c r="Y211" s="623"/>
    </row>
    <row r="212" spans="1:25" s="574" customFormat="1">
      <c r="A212" s="621"/>
      <c r="B212" s="611" t="s">
        <v>426</v>
      </c>
      <c r="C212" s="525">
        <v>100000</v>
      </c>
      <c r="D212" s="525"/>
      <c r="E212" s="525"/>
      <c r="F212" s="525"/>
      <c r="G212" s="525"/>
      <c r="H212" s="525"/>
      <c r="I212" s="525"/>
      <c r="J212" s="525"/>
      <c r="K212" s="525"/>
      <c r="L212" s="525"/>
      <c r="M212" s="525">
        <f t="shared" si="30"/>
        <v>100000</v>
      </c>
      <c r="N212" s="525"/>
      <c r="O212" s="525"/>
      <c r="P212" s="525"/>
      <c r="Q212" s="525"/>
      <c r="R212" s="525"/>
      <c r="S212" s="525"/>
      <c r="T212" s="525"/>
      <c r="U212" s="525"/>
      <c r="V212" s="525">
        <f t="shared" si="31"/>
        <v>0</v>
      </c>
      <c r="W212" s="627">
        <f t="shared" si="32"/>
        <v>100000</v>
      </c>
      <c r="X212" s="623"/>
      <c r="Y212" s="623"/>
    </row>
    <row r="213" spans="1:25" s="574" customFormat="1">
      <c r="A213" s="621"/>
      <c r="B213" s="611" t="s">
        <v>427</v>
      </c>
      <c r="C213" s="525">
        <v>150000</v>
      </c>
      <c r="D213" s="525"/>
      <c r="E213" s="525"/>
      <c r="F213" s="525"/>
      <c r="G213" s="525"/>
      <c r="H213" s="525"/>
      <c r="I213" s="525"/>
      <c r="J213" s="525"/>
      <c r="K213" s="525"/>
      <c r="L213" s="525"/>
      <c r="M213" s="525">
        <f t="shared" si="30"/>
        <v>150000</v>
      </c>
      <c r="N213" s="525"/>
      <c r="O213" s="525"/>
      <c r="P213" s="525"/>
      <c r="Q213" s="525"/>
      <c r="R213" s="525"/>
      <c r="S213" s="525"/>
      <c r="T213" s="525"/>
      <c r="U213" s="525"/>
      <c r="V213" s="525">
        <f t="shared" si="31"/>
        <v>0</v>
      </c>
      <c r="W213" s="627">
        <f t="shared" si="32"/>
        <v>150000</v>
      </c>
      <c r="X213" s="623"/>
      <c r="Y213" s="623"/>
    </row>
    <row r="214" spans="1:25">
      <c r="A214" s="611"/>
      <c r="B214" s="611" t="s">
        <v>428</v>
      </c>
      <c r="C214" s="525">
        <v>100000</v>
      </c>
      <c r="D214" s="525"/>
      <c r="E214" s="525"/>
      <c r="F214" s="525"/>
      <c r="G214" s="525"/>
      <c r="H214" s="525"/>
      <c r="I214" s="525"/>
      <c r="J214" s="525"/>
      <c r="K214" s="525"/>
      <c r="L214" s="525"/>
      <c r="M214" s="525">
        <f t="shared" si="30"/>
        <v>100000</v>
      </c>
      <c r="N214" s="525"/>
      <c r="O214" s="525"/>
      <c r="P214" s="525"/>
      <c r="Q214" s="525"/>
      <c r="R214" s="525"/>
      <c r="S214" s="525"/>
      <c r="T214" s="525"/>
      <c r="U214" s="525"/>
      <c r="V214" s="525">
        <f t="shared" si="31"/>
        <v>0</v>
      </c>
      <c r="W214" s="627">
        <f t="shared" si="32"/>
        <v>100000</v>
      </c>
      <c r="X214" s="604"/>
      <c r="Y214" s="604"/>
    </row>
    <row r="215" spans="1:25">
      <c r="A215" s="611"/>
      <c r="B215" s="611" t="s">
        <v>429</v>
      </c>
      <c r="C215" s="525"/>
      <c r="D215" s="525"/>
      <c r="E215" s="525">
        <v>1148000</v>
      </c>
      <c r="F215" s="525"/>
      <c r="G215" s="525"/>
      <c r="H215" s="525"/>
      <c r="I215" s="525"/>
      <c r="J215" s="525"/>
      <c r="K215" s="525"/>
      <c r="L215" s="525"/>
      <c r="M215" s="525">
        <f t="shared" si="30"/>
        <v>1148000</v>
      </c>
      <c r="N215" s="525"/>
      <c r="O215" s="525"/>
      <c r="P215" s="525"/>
      <c r="Q215" s="525"/>
      <c r="R215" s="525"/>
      <c r="S215" s="525"/>
      <c r="T215" s="525"/>
      <c r="U215" s="525"/>
      <c r="V215" s="525">
        <f t="shared" si="31"/>
        <v>0</v>
      </c>
      <c r="W215" s="627">
        <f t="shared" si="32"/>
        <v>1148000</v>
      </c>
      <c r="X215" s="604"/>
      <c r="Y215" s="604"/>
    </row>
    <row r="216" spans="1:25">
      <c r="A216" s="611"/>
      <c r="B216" s="611" t="s">
        <v>222</v>
      </c>
      <c r="C216" s="525"/>
      <c r="D216" s="525"/>
      <c r="E216" s="525">
        <v>25000</v>
      </c>
      <c r="F216" s="525"/>
      <c r="G216" s="525"/>
      <c r="H216" s="525"/>
      <c r="I216" s="525"/>
      <c r="J216" s="525"/>
      <c r="K216" s="525"/>
      <c r="L216" s="525"/>
      <c r="M216" s="525">
        <f t="shared" ref="M216:M249" si="33">SUM(C216:L216)</f>
        <v>25000</v>
      </c>
      <c r="N216" s="525"/>
      <c r="O216" s="525"/>
      <c r="P216" s="525"/>
      <c r="Q216" s="525"/>
      <c r="R216" s="525"/>
      <c r="S216" s="525"/>
      <c r="T216" s="525"/>
      <c r="U216" s="525"/>
      <c r="V216" s="525">
        <f t="shared" ref="V216:V225" si="34">SUM(N216:U216)</f>
        <v>0</v>
      </c>
      <c r="W216" s="627">
        <f t="shared" ref="W216:W225" si="35">SUM(M216-V216)</f>
        <v>25000</v>
      </c>
      <c r="X216" s="604"/>
      <c r="Y216" s="604"/>
    </row>
    <row r="217" spans="1:25">
      <c r="A217" s="611"/>
      <c r="B217" s="611" t="s">
        <v>430</v>
      </c>
      <c r="C217" s="525">
        <v>200000</v>
      </c>
      <c r="D217" s="525"/>
      <c r="E217" s="525"/>
      <c r="F217" s="525"/>
      <c r="G217" s="525"/>
      <c r="H217" s="525"/>
      <c r="I217" s="525"/>
      <c r="J217" s="525"/>
      <c r="K217" s="525"/>
      <c r="L217" s="525"/>
      <c r="M217" s="525">
        <f t="shared" si="33"/>
        <v>200000</v>
      </c>
      <c r="N217" s="525"/>
      <c r="O217" s="525"/>
      <c r="P217" s="525"/>
      <c r="Q217" s="525"/>
      <c r="R217" s="525"/>
      <c r="S217" s="525"/>
      <c r="T217" s="525"/>
      <c r="U217" s="525"/>
      <c r="V217" s="525">
        <f t="shared" si="34"/>
        <v>0</v>
      </c>
      <c r="W217" s="627">
        <f t="shared" si="35"/>
        <v>200000</v>
      </c>
      <c r="X217" s="604"/>
      <c r="Y217" s="604"/>
    </row>
    <row r="218" spans="1:25" s="574" customFormat="1">
      <c r="A218" s="621"/>
      <c r="B218" s="611" t="s">
        <v>279</v>
      </c>
      <c r="C218" s="525">
        <v>110000</v>
      </c>
      <c r="D218" s="525"/>
      <c r="E218" s="525"/>
      <c r="F218" s="525"/>
      <c r="G218" s="525"/>
      <c r="H218" s="525"/>
      <c r="I218" s="525"/>
      <c r="J218" s="525"/>
      <c r="K218" s="525"/>
      <c r="L218" s="525"/>
      <c r="M218" s="525">
        <f t="shared" si="33"/>
        <v>110000</v>
      </c>
      <c r="N218" s="597"/>
      <c r="O218" s="597"/>
      <c r="P218" s="597"/>
      <c r="Q218" s="597"/>
      <c r="R218" s="597"/>
      <c r="S218" s="597"/>
      <c r="T218" s="597"/>
      <c r="U218" s="597"/>
      <c r="V218" s="597">
        <f t="shared" si="34"/>
        <v>0</v>
      </c>
      <c r="W218" s="627">
        <f t="shared" si="35"/>
        <v>110000</v>
      </c>
      <c r="X218" s="623"/>
      <c r="Y218" s="623"/>
    </row>
    <row r="219" spans="1:25" s="574" customFormat="1">
      <c r="A219" s="621"/>
      <c r="B219" s="611" t="s">
        <v>431</v>
      </c>
      <c r="C219" s="525">
        <v>500000</v>
      </c>
      <c r="D219" s="525"/>
      <c r="E219" s="525"/>
      <c r="F219" s="525"/>
      <c r="G219" s="525"/>
      <c r="H219" s="525"/>
      <c r="I219" s="525"/>
      <c r="J219" s="525"/>
      <c r="K219" s="525"/>
      <c r="L219" s="525"/>
      <c r="M219" s="525">
        <f t="shared" si="33"/>
        <v>500000</v>
      </c>
      <c r="N219" s="597"/>
      <c r="O219" s="597"/>
      <c r="P219" s="597"/>
      <c r="Q219" s="597"/>
      <c r="R219" s="597"/>
      <c r="S219" s="597"/>
      <c r="T219" s="597"/>
      <c r="U219" s="597"/>
      <c r="V219" s="597">
        <f t="shared" si="34"/>
        <v>0</v>
      </c>
      <c r="W219" s="627">
        <f t="shared" si="35"/>
        <v>500000</v>
      </c>
      <c r="X219" s="623"/>
      <c r="Y219" s="623"/>
    </row>
    <row r="220" spans="1:25" s="574" customFormat="1">
      <c r="A220" s="621"/>
      <c r="B220" s="611" t="s">
        <v>432</v>
      </c>
      <c r="C220" s="525">
        <v>100000</v>
      </c>
      <c r="D220" s="525"/>
      <c r="E220" s="525"/>
      <c r="F220" s="525"/>
      <c r="G220" s="525"/>
      <c r="H220" s="525"/>
      <c r="I220" s="525"/>
      <c r="J220" s="525"/>
      <c r="K220" s="525"/>
      <c r="L220" s="525"/>
      <c r="M220" s="525">
        <f t="shared" si="33"/>
        <v>100000</v>
      </c>
      <c r="N220" s="597"/>
      <c r="O220" s="597"/>
      <c r="P220" s="597"/>
      <c r="Q220" s="597"/>
      <c r="R220" s="597"/>
      <c r="S220" s="597"/>
      <c r="T220" s="597"/>
      <c r="U220" s="597"/>
      <c r="V220" s="597">
        <f t="shared" si="34"/>
        <v>0</v>
      </c>
      <c r="W220" s="627">
        <f t="shared" si="35"/>
        <v>100000</v>
      </c>
      <c r="X220" s="623"/>
      <c r="Y220" s="623"/>
    </row>
    <row r="221" spans="1:25" s="574" customFormat="1">
      <c r="A221" s="621"/>
      <c r="B221" s="611" t="s">
        <v>433</v>
      </c>
      <c r="C221" s="525">
        <v>173000</v>
      </c>
      <c r="D221" s="525"/>
      <c r="E221" s="525"/>
      <c r="F221" s="525"/>
      <c r="G221" s="525"/>
      <c r="H221" s="525"/>
      <c r="I221" s="525"/>
      <c r="J221" s="525"/>
      <c r="K221" s="525"/>
      <c r="L221" s="525"/>
      <c r="M221" s="525">
        <f t="shared" si="33"/>
        <v>173000</v>
      </c>
      <c r="N221" s="597"/>
      <c r="O221" s="597"/>
      <c r="P221" s="597"/>
      <c r="Q221" s="597"/>
      <c r="R221" s="597"/>
      <c r="S221" s="597"/>
      <c r="T221" s="597"/>
      <c r="U221" s="597"/>
      <c r="V221" s="597">
        <f t="shared" si="34"/>
        <v>0</v>
      </c>
      <c r="W221" s="627">
        <f t="shared" si="35"/>
        <v>173000</v>
      </c>
      <c r="X221" s="623"/>
      <c r="Y221" s="623"/>
    </row>
    <row r="222" spans="1:25" s="574" customFormat="1">
      <c r="A222" s="621"/>
      <c r="B222" s="611" t="s">
        <v>433</v>
      </c>
      <c r="C222" s="525"/>
      <c r="D222" s="525">
        <v>45000</v>
      </c>
      <c r="E222" s="525"/>
      <c r="F222" s="525"/>
      <c r="G222" s="525"/>
      <c r="H222" s="525"/>
      <c r="I222" s="525"/>
      <c r="J222" s="525"/>
      <c r="K222" s="525"/>
      <c r="L222" s="525"/>
      <c r="M222" s="525">
        <f t="shared" si="33"/>
        <v>45000</v>
      </c>
      <c r="N222" s="597"/>
      <c r="O222" s="597"/>
      <c r="P222" s="597"/>
      <c r="Q222" s="597"/>
      <c r="R222" s="597"/>
      <c r="S222" s="597"/>
      <c r="T222" s="597"/>
      <c r="U222" s="597"/>
      <c r="V222" s="597">
        <f t="shared" si="34"/>
        <v>0</v>
      </c>
      <c r="W222" s="627">
        <f t="shared" si="35"/>
        <v>45000</v>
      </c>
      <c r="X222" s="623"/>
      <c r="Y222" s="623"/>
    </row>
    <row r="223" spans="1:25" s="574" customFormat="1">
      <c r="A223" s="621"/>
      <c r="B223" s="611" t="s">
        <v>434</v>
      </c>
      <c r="C223" s="525">
        <v>100000</v>
      </c>
      <c r="D223" s="525"/>
      <c r="E223" s="525"/>
      <c r="F223" s="525"/>
      <c r="G223" s="525"/>
      <c r="H223" s="525"/>
      <c r="I223" s="525"/>
      <c r="J223" s="525"/>
      <c r="K223" s="525"/>
      <c r="L223" s="525"/>
      <c r="M223" s="525">
        <f t="shared" si="33"/>
        <v>100000</v>
      </c>
      <c r="N223" s="597"/>
      <c r="O223" s="597"/>
      <c r="P223" s="597"/>
      <c r="Q223" s="597"/>
      <c r="R223" s="597"/>
      <c r="S223" s="597"/>
      <c r="T223" s="597"/>
      <c r="U223" s="597"/>
      <c r="V223" s="597">
        <f t="shared" si="34"/>
        <v>0</v>
      </c>
      <c r="W223" s="627">
        <f t="shared" si="35"/>
        <v>100000</v>
      </c>
      <c r="X223" s="623"/>
      <c r="Y223" s="623"/>
    </row>
    <row r="224" spans="1:25" s="574" customFormat="1">
      <c r="A224" s="621"/>
      <c r="B224" s="611" t="s">
        <v>435</v>
      </c>
      <c r="C224" s="525">
        <v>50000</v>
      </c>
      <c r="D224" s="525"/>
      <c r="E224" s="525"/>
      <c r="F224" s="525"/>
      <c r="G224" s="525"/>
      <c r="H224" s="525"/>
      <c r="I224" s="525"/>
      <c r="J224" s="525"/>
      <c r="K224" s="525"/>
      <c r="L224" s="525"/>
      <c r="M224" s="525">
        <f t="shared" si="33"/>
        <v>50000</v>
      </c>
      <c r="N224" s="597"/>
      <c r="O224" s="597"/>
      <c r="P224" s="597"/>
      <c r="Q224" s="597"/>
      <c r="R224" s="597"/>
      <c r="S224" s="597"/>
      <c r="T224" s="597"/>
      <c r="U224" s="597"/>
      <c r="V224" s="597">
        <f t="shared" si="34"/>
        <v>0</v>
      </c>
      <c r="W224" s="627">
        <f t="shared" si="35"/>
        <v>50000</v>
      </c>
      <c r="X224" s="623"/>
      <c r="Y224" s="623"/>
    </row>
    <row r="225" spans="1:25" s="574" customFormat="1">
      <c r="A225" s="621"/>
      <c r="B225" s="611" t="s">
        <v>436</v>
      </c>
      <c r="C225" s="525">
        <v>100000</v>
      </c>
      <c r="D225" s="525"/>
      <c r="E225" s="525"/>
      <c r="F225" s="525"/>
      <c r="G225" s="525"/>
      <c r="H225" s="525"/>
      <c r="I225" s="525"/>
      <c r="J225" s="525"/>
      <c r="K225" s="525"/>
      <c r="L225" s="525"/>
      <c r="M225" s="525">
        <f t="shared" si="33"/>
        <v>100000</v>
      </c>
      <c r="N225" s="597"/>
      <c r="O225" s="597"/>
      <c r="P225" s="597"/>
      <c r="Q225" s="597"/>
      <c r="R225" s="597"/>
      <c r="S225" s="597"/>
      <c r="T225" s="597"/>
      <c r="U225" s="597"/>
      <c r="V225" s="597">
        <f t="shared" si="34"/>
        <v>0</v>
      </c>
      <c r="W225" s="627">
        <f t="shared" si="35"/>
        <v>100000</v>
      </c>
      <c r="X225" s="623"/>
      <c r="Y225" s="623"/>
    </row>
    <row r="226" spans="1:25" s="574" customFormat="1">
      <c r="A226" s="621"/>
      <c r="B226" s="611" t="s">
        <v>437</v>
      </c>
      <c r="C226" s="525">
        <v>100000</v>
      </c>
      <c r="D226" s="525"/>
      <c r="E226" s="525"/>
      <c r="F226" s="525"/>
      <c r="G226" s="525"/>
      <c r="H226" s="525"/>
      <c r="I226" s="525"/>
      <c r="J226" s="525"/>
      <c r="K226" s="525"/>
      <c r="L226" s="525"/>
      <c r="M226" s="525">
        <f t="shared" si="33"/>
        <v>100000</v>
      </c>
      <c r="N226" s="597"/>
      <c r="O226" s="597"/>
      <c r="P226" s="597"/>
      <c r="Q226" s="597"/>
      <c r="R226" s="597"/>
      <c r="S226" s="597"/>
      <c r="T226" s="597"/>
      <c r="U226" s="597"/>
      <c r="V226" s="597">
        <f t="shared" ref="V226:V234" si="36">SUM(N226:U226)</f>
        <v>0</v>
      </c>
      <c r="W226" s="627">
        <f t="shared" ref="W226:W234" si="37">SUM(M226-V226)</f>
        <v>100000</v>
      </c>
      <c r="X226" s="623"/>
      <c r="Y226" s="623"/>
    </row>
    <row r="227" spans="1:25" s="574" customFormat="1">
      <c r="A227" s="621"/>
      <c r="B227" s="611" t="s">
        <v>438</v>
      </c>
      <c r="C227" s="525"/>
      <c r="D227" s="525">
        <v>320000</v>
      </c>
      <c r="E227" s="525"/>
      <c r="F227" s="525"/>
      <c r="G227" s="525"/>
      <c r="H227" s="525"/>
      <c r="I227" s="525"/>
      <c r="J227" s="525"/>
      <c r="K227" s="525"/>
      <c r="L227" s="525"/>
      <c r="M227" s="525">
        <f t="shared" si="33"/>
        <v>320000</v>
      </c>
      <c r="N227" s="597"/>
      <c r="O227" s="597"/>
      <c r="P227" s="597"/>
      <c r="Q227" s="597"/>
      <c r="R227" s="597"/>
      <c r="S227" s="597"/>
      <c r="T227" s="597"/>
      <c r="U227" s="597"/>
      <c r="V227" s="597">
        <f t="shared" si="36"/>
        <v>0</v>
      </c>
      <c r="W227" s="627">
        <f t="shared" si="37"/>
        <v>320000</v>
      </c>
      <c r="X227" s="623"/>
      <c r="Y227" s="623"/>
    </row>
    <row r="228" spans="1:25" s="574" customFormat="1">
      <c r="A228" s="621"/>
      <c r="B228" s="611" t="s">
        <v>439</v>
      </c>
      <c r="C228" s="525">
        <v>100000</v>
      </c>
      <c r="D228" s="525"/>
      <c r="E228" s="525"/>
      <c r="F228" s="525"/>
      <c r="G228" s="525"/>
      <c r="H228" s="525"/>
      <c r="I228" s="525"/>
      <c r="J228" s="525"/>
      <c r="K228" s="525"/>
      <c r="L228" s="525"/>
      <c r="M228" s="525">
        <f t="shared" si="33"/>
        <v>100000</v>
      </c>
      <c r="N228" s="597"/>
      <c r="O228" s="597"/>
      <c r="P228" s="597"/>
      <c r="Q228" s="597"/>
      <c r="R228" s="597"/>
      <c r="S228" s="597"/>
      <c r="T228" s="597"/>
      <c r="U228" s="597"/>
      <c r="V228" s="597">
        <f t="shared" si="36"/>
        <v>0</v>
      </c>
      <c r="W228" s="627">
        <f t="shared" si="37"/>
        <v>100000</v>
      </c>
      <c r="X228" s="623"/>
      <c r="Y228" s="623"/>
    </row>
    <row r="229" spans="1:25" s="574" customFormat="1">
      <c r="A229" s="621"/>
      <c r="B229" s="611" t="s">
        <v>440</v>
      </c>
      <c r="C229" s="525"/>
      <c r="D229" s="525">
        <v>1000000</v>
      </c>
      <c r="E229" s="525"/>
      <c r="F229" s="525"/>
      <c r="G229" s="525"/>
      <c r="H229" s="525"/>
      <c r="I229" s="525"/>
      <c r="J229" s="525"/>
      <c r="K229" s="525"/>
      <c r="L229" s="525"/>
      <c r="M229" s="525">
        <f t="shared" si="33"/>
        <v>1000000</v>
      </c>
      <c r="N229" s="597"/>
      <c r="O229" s="597"/>
      <c r="P229" s="597"/>
      <c r="Q229" s="597"/>
      <c r="R229" s="597"/>
      <c r="S229" s="597"/>
      <c r="T229" s="597"/>
      <c r="U229" s="597"/>
      <c r="V229" s="597">
        <f t="shared" si="36"/>
        <v>0</v>
      </c>
      <c r="W229" s="627">
        <f t="shared" si="37"/>
        <v>1000000</v>
      </c>
      <c r="X229" s="623"/>
      <c r="Y229" s="623"/>
    </row>
    <row r="230" spans="1:25" s="574" customFormat="1">
      <c r="A230" s="621"/>
      <c r="B230" s="611" t="s">
        <v>441</v>
      </c>
      <c r="C230" s="525"/>
      <c r="D230" s="525">
        <v>200000</v>
      </c>
      <c r="E230" s="525"/>
      <c r="F230" s="525"/>
      <c r="G230" s="525"/>
      <c r="H230" s="525"/>
      <c r="I230" s="525"/>
      <c r="J230" s="525"/>
      <c r="K230" s="525"/>
      <c r="L230" s="525"/>
      <c r="M230" s="525">
        <f t="shared" si="33"/>
        <v>200000</v>
      </c>
      <c r="N230" s="597"/>
      <c r="O230" s="597"/>
      <c r="P230" s="597"/>
      <c r="Q230" s="597"/>
      <c r="R230" s="597"/>
      <c r="S230" s="597"/>
      <c r="T230" s="597"/>
      <c r="U230" s="597"/>
      <c r="V230" s="597">
        <f t="shared" si="36"/>
        <v>0</v>
      </c>
      <c r="W230" s="627">
        <f t="shared" si="37"/>
        <v>200000</v>
      </c>
      <c r="X230" s="623"/>
      <c r="Y230" s="623"/>
    </row>
    <row r="231" spans="1:25" s="574" customFormat="1">
      <c r="A231" s="621"/>
      <c r="B231" s="611" t="s">
        <v>442</v>
      </c>
      <c r="C231" s="525"/>
      <c r="D231" s="525"/>
      <c r="E231" s="525"/>
      <c r="F231" s="525"/>
      <c r="G231" s="525"/>
      <c r="H231" s="525"/>
      <c r="I231" s="525">
        <f>SUM('[65]DAF HARGA'!$D$51)</f>
        <v>426930</v>
      </c>
      <c r="J231" s="525"/>
      <c r="K231" s="525"/>
      <c r="L231" s="525"/>
      <c r="M231" s="525">
        <f t="shared" si="33"/>
        <v>426930</v>
      </c>
      <c r="N231" s="597"/>
      <c r="O231" s="597"/>
      <c r="P231" s="597"/>
      <c r="Q231" s="597"/>
      <c r="R231" s="597"/>
      <c r="S231" s="597"/>
      <c r="T231" s="597"/>
      <c r="U231" s="597"/>
      <c r="V231" s="597">
        <f t="shared" si="36"/>
        <v>0</v>
      </c>
      <c r="W231" s="627">
        <f t="shared" si="37"/>
        <v>426930</v>
      </c>
      <c r="X231" s="623"/>
      <c r="Y231" s="623"/>
    </row>
    <row r="232" spans="1:25" s="574" customFormat="1">
      <c r="A232" s="621"/>
      <c r="B232" s="613" t="s">
        <v>443</v>
      </c>
      <c r="C232" s="582"/>
      <c r="D232" s="582"/>
      <c r="E232" s="582"/>
      <c r="F232" s="582"/>
      <c r="G232" s="582"/>
      <c r="H232" s="582"/>
      <c r="I232" s="582"/>
      <c r="J232" s="582"/>
      <c r="K232" s="582"/>
      <c r="L232" s="582"/>
      <c r="M232" s="582">
        <f t="shared" si="33"/>
        <v>0</v>
      </c>
      <c r="N232" s="598"/>
      <c r="O232" s="598"/>
      <c r="P232" s="598"/>
      <c r="Q232" s="598"/>
      <c r="R232" s="598"/>
      <c r="S232" s="598">
        <v>1000000</v>
      </c>
      <c r="T232" s="598"/>
      <c r="U232" s="598"/>
      <c r="V232" s="598">
        <f t="shared" si="36"/>
        <v>1000000</v>
      </c>
      <c r="W232" s="634">
        <f t="shared" si="37"/>
        <v>-1000000</v>
      </c>
      <c r="X232" s="623"/>
      <c r="Y232" s="623"/>
    </row>
    <row r="233" spans="1:25" s="574" customFormat="1">
      <c r="A233" s="621"/>
      <c r="B233" s="611" t="s">
        <v>444</v>
      </c>
      <c r="C233" s="525"/>
      <c r="D233" s="525"/>
      <c r="E233" s="525"/>
      <c r="F233" s="525"/>
      <c r="G233" s="525"/>
      <c r="H233" s="525"/>
      <c r="I233" s="525"/>
      <c r="J233" s="525"/>
      <c r="K233" s="525"/>
      <c r="L233" s="525"/>
      <c r="M233" s="525">
        <f t="shared" si="33"/>
        <v>0</v>
      </c>
      <c r="N233" s="597"/>
      <c r="O233" s="597"/>
      <c r="P233" s="597"/>
      <c r="Q233" s="597"/>
      <c r="R233" s="597"/>
      <c r="S233" s="597"/>
      <c r="T233" s="597"/>
      <c r="U233" s="597"/>
      <c r="V233" s="597">
        <f t="shared" si="36"/>
        <v>0</v>
      </c>
      <c r="W233" s="627">
        <f t="shared" si="37"/>
        <v>0</v>
      </c>
      <c r="X233" s="623"/>
      <c r="Y233" s="623"/>
    </row>
    <row r="234" spans="1:25" s="574" customFormat="1">
      <c r="A234" s="621"/>
      <c r="B234" s="611" t="s">
        <v>247</v>
      </c>
      <c r="C234" s="525">
        <v>948000</v>
      </c>
      <c r="D234" s="525"/>
      <c r="E234" s="525"/>
      <c r="F234" s="525"/>
      <c r="G234" s="525"/>
      <c r="H234" s="525"/>
      <c r="I234" s="525"/>
      <c r="J234" s="525"/>
      <c r="K234" s="525">
        <f>SUM('[65]DAF HARGA'!$M$49)</f>
        <v>2932600</v>
      </c>
      <c r="L234" s="525"/>
      <c r="M234" s="525">
        <f t="shared" si="33"/>
        <v>3880600</v>
      </c>
      <c r="N234" s="597"/>
      <c r="O234" s="597"/>
      <c r="P234" s="597"/>
      <c r="Q234" s="597"/>
      <c r="R234" s="597"/>
      <c r="S234" s="597"/>
      <c r="T234" s="597"/>
      <c r="U234" s="597"/>
      <c r="V234" s="597">
        <f t="shared" si="36"/>
        <v>0</v>
      </c>
      <c r="W234" s="627">
        <f t="shared" si="37"/>
        <v>3880600</v>
      </c>
      <c r="X234" s="635"/>
      <c r="Y234" s="623"/>
    </row>
    <row r="235" spans="1:25" s="574" customFormat="1">
      <c r="A235" s="621"/>
      <c r="B235" s="611" t="s">
        <v>445</v>
      </c>
      <c r="C235" s="525">
        <v>200000</v>
      </c>
      <c r="D235" s="525"/>
      <c r="E235" s="525"/>
      <c r="F235" s="525"/>
      <c r="G235" s="525"/>
      <c r="H235" s="525"/>
      <c r="I235" s="525"/>
      <c r="J235" s="525"/>
      <c r="K235" s="525"/>
      <c r="L235" s="525"/>
      <c r="M235" s="525">
        <f t="shared" si="33"/>
        <v>200000</v>
      </c>
      <c r="N235" s="597"/>
      <c r="O235" s="597"/>
      <c r="P235" s="597"/>
      <c r="Q235" s="597"/>
      <c r="R235" s="597"/>
      <c r="S235" s="597"/>
      <c r="T235" s="597"/>
      <c r="U235" s="597"/>
      <c r="V235" s="597">
        <f t="shared" ref="V235:V249" si="38">SUM(N235:U235)</f>
        <v>0</v>
      </c>
      <c r="W235" s="627">
        <f t="shared" ref="W235:W249" si="39">SUM(M235-V235)</f>
        <v>200000</v>
      </c>
      <c r="X235" s="623"/>
      <c r="Y235" s="623"/>
    </row>
    <row r="236" spans="1:25" s="574" customFormat="1">
      <c r="A236" s="621"/>
      <c r="B236" s="628" t="s">
        <v>433</v>
      </c>
      <c r="C236" s="582"/>
      <c r="D236" s="582"/>
      <c r="E236" s="582"/>
      <c r="F236" s="582"/>
      <c r="G236" s="582"/>
      <c r="H236" s="582"/>
      <c r="I236" s="582"/>
      <c r="J236" s="582"/>
      <c r="K236" s="582"/>
      <c r="L236" s="582"/>
      <c r="M236" s="582">
        <f t="shared" si="33"/>
        <v>0</v>
      </c>
      <c r="N236" s="598"/>
      <c r="O236" s="598"/>
      <c r="P236" s="598"/>
      <c r="Q236" s="598"/>
      <c r="R236" s="598"/>
      <c r="S236" s="598">
        <v>200000</v>
      </c>
      <c r="T236" s="598"/>
      <c r="U236" s="598"/>
      <c r="V236" s="598"/>
      <c r="W236" s="634">
        <f t="shared" si="39"/>
        <v>0</v>
      </c>
      <c r="X236" s="623"/>
      <c r="Y236" s="623"/>
    </row>
    <row r="237" spans="1:25" s="574" customFormat="1">
      <c r="A237" s="621"/>
      <c r="B237" s="613" t="s">
        <v>446</v>
      </c>
      <c r="C237" s="582"/>
      <c r="D237" s="582"/>
      <c r="E237" s="582"/>
      <c r="F237" s="582"/>
      <c r="G237" s="582"/>
      <c r="H237" s="582"/>
      <c r="I237" s="582"/>
      <c r="J237" s="582"/>
      <c r="K237" s="582"/>
      <c r="L237" s="582"/>
      <c r="M237" s="582">
        <f t="shared" si="33"/>
        <v>0</v>
      </c>
      <c r="N237" s="598"/>
      <c r="O237" s="598"/>
      <c r="P237" s="598"/>
      <c r="Q237" s="598"/>
      <c r="R237" s="598"/>
      <c r="S237" s="598">
        <v>300500</v>
      </c>
      <c r="T237" s="598"/>
      <c r="U237" s="598"/>
      <c r="V237" s="598"/>
      <c r="W237" s="634">
        <f t="shared" si="39"/>
        <v>0</v>
      </c>
      <c r="X237" s="623"/>
      <c r="Y237" s="623"/>
    </row>
    <row r="238" spans="1:25" s="574" customFormat="1">
      <c r="A238" s="621"/>
      <c r="B238" s="611"/>
      <c r="C238" s="525"/>
      <c r="D238" s="525"/>
      <c r="E238" s="525"/>
      <c r="F238" s="525"/>
      <c r="G238" s="525"/>
      <c r="H238" s="525"/>
      <c r="I238" s="525"/>
      <c r="J238" s="525"/>
      <c r="K238" s="525"/>
      <c r="L238" s="525"/>
      <c r="M238" s="525">
        <f t="shared" si="33"/>
        <v>0</v>
      </c>
      <c r="N238" s="597"/>
      <c r="O238" s="597"/>
      <c r="P238" s="597"/>
      <c r="Q238" s="597"/>
      <c r="R238" s="597"/>
      <c r="S238" s="597"/>
      <c r="T238" s="597"/>
      <c r="U238" s="597"/>
      <c r="V238" s="597">
        <f t="shared" si="38"/>
        <v>0</v>
      </c>
      <c r="W238" s="627">
        <f t="shared" si="39"/>
        <v>0</v>
      </c>
      <c r="X238" s="623"/>
      <c r="Y238" s="623"/>
    </row>
    <row r="239" spans="1:25" s="574" customFormat="1">
      <c r="A239" s="621"/>
      <c r="B239" s="611"/>
      <c r="C239" s="525"/>
      <c r="D239" s="525"/>
      <c r="E239" s="525"/>
      <c r="F239" s="525"/>
      <c r="G239" s="525"/>
      <c r="H239" s="525"/>
      <c r="I239" s="525"/>
      <c r="J239" s="525"/>
      <c r="K239" s="525"/>
      <c r="L239" s="525"/>
      <c r="M239" s="525">
        <f t="shared" si="33"/>
        <v>0</v>
      </c>
      <c r="N239" s="597"/>
      <c r="O239" s="597"/>
      <c r="P239" s="597"/>
      <c r="Q239" s="597"/>
      <c r="R239" s="597"/>
      <c r="S239" s="597"/>
      <c r="T239" s="597"/>
      <c r="U239" s="597"/>
      <c r="V239" s="597">
        <f t="shared" si="38"/>
        <v>0</v>
      </c>
      <c r="W239" s="627">
        <f t="shared" si="39"/>
        <v>0</v>
      </c>
      <c r="X239" s="623"/>
      <c r="Y239" s="623"/>
    </row>
    <row r="240" spans="1:25" s="574" customFormat="1">
      <c r="A240" s="621"/>
      <c r="B240" s="611"/>
      <c r="C240" s="525"/>
      <c r="D240" s="525"/>
      <c r="E240" s="525"/>
      <c r="F240" s="525"/>
      <c r="G240" s="525"/>
      <c r="H240" s="525"/>
      <c r="I240" s="525"/>
      <c r="J240" s="525"/>
      <c r="K240" s="525"/>
      <c r="L240" s="525"/>
      <c r="M240" s="525">
        <f t="shared" si="33"/>
        <v>0</v>
      </c>
      <c r="N240" s="597"/>
      <c r="O240" s="597"/>
      <c r="P240" s="597"/>
      <c r="Q240" s="597"/>
      <c r="R240" s="597"/>
      <c r="S240" s="597"/>
      <c r="T240" s="597"/>
      <c r="U240" s="597"/>
      <c r="V240" s="597">
        <f t="shared" si="38"/>
        <v>0</v>
      </c>
      <c r="W240" s="627">
        <f t="shared" si="39"/>
        <v>0</v>
      </c>
      <c r="X240" s="623"/>
      <c r="Y240" s="623"/>
    </row>
    <row r="241" spans="1:28" s="574" customFormat="1">
      <c r="A241" s="621"/>
      <c r="B241" s="611"/>
      <c r="C241" s="525"/>
      <c r="D241" s="525"/>
      <c r="E241" s="525"/>
      <c r="F241" s="525"/>
      <c r="G241" s="525"/>
      <c r="H241" s="525"/>
      <c r="I241" s="525"/>
      <c r="J241" s="525"/>
      <c r="K241" s="525"/>
      <c r="L241" s="525"/>
      <c r="M241" s="525">
        <f t="shared" si="33"/>
        <v>0</v>
      </c>
      <c r="N241" s="597"/>
      <c r="O241" s="597"/>
      <c r="P241" s="597"/>
      <c r="Q241" s="597"/>
      <c r="R241" s="597"/>
      <c r="S241" s="597"/>
      <c r="T241" s="597"/>
      <c r="U241" s="597"/>
      <c r="V241" s="597">
        <f t="shared" si="38"/>
        <v>0</v>
      </c>
      <c r="W241" s="627">
        <f t="shared" si="39"/>
        <v>0</v>
      </c>
      <c r="X241" s="623"/>
      <c r="Y241" s="623"/>
    </row>
    <row r="242" spans="1:28" s="574" customFormat="1">
      <c r="A242" s="621"/>
      <c r="B242" s="611"/>
      <c r="C242" s="525"/>
      <c r="D242" s="525"/>
      <c r="E242" s="525"/>
      <c r="F242" s="525"/>
      <c r="G242" s="525"/>
      <c r="H242" s="525"/>
      <c r="I242" s="525"/>
      <c r="J242" s="525"/>
      <c r="K242" s="525"/>
      <c r="L242" s="525"/>
      <c r="M242" s="525">
        <f t="shared" si="33"/>
        <v>0</v>
      </c>
      <c r="N242" s="597"/>
      <c r="O242" s="597"/>
      <c r="P242" s="597"/>
      <c r="Q242" s="597"/>
      <c r="R242" s="597"/>
      <c r="S242" s="597"/>
      <c r="T242" s="597"/>
      <c r="U242" s="597"/>
      <c r="V242" s="597">
        <f t="shared" si="38"/>
        <v>0</v>
      </c>
      <c r="W242" s="627">
        <f t="shared" si="39"/>
        <v>0</v>
      </c>
      <c r="X242" s="623"/>
      <c r="Y242" s="623"/>
    </row>
    <row r="243" spans="1:28" s="574" customFormat="1">
      <c r="A243" s="621"/>
      <c r="B243" s="611"/>
      <c r="C243" s="525"/>
      <c r="D243" s="525"/>
      <c r="E243" s="525"/>
      <c r="F243" s="525"/>
      <c r="G243" s="525"/>
      <c r="H243" s="525"/>
      <c r="I243" s="525"/>
      <c r="J243" s="525"/>
      <c r="K243" s="525"/>
      <c r="L243" s="525"/>
      <c r="M243" s="525">
        <f t="shared" si="33"/>
        <v>0</v>
      </c>
      <c r="N243" s="597"/>
      <c r="O243" s="597"/>
      <c r="P243" s="597"/>
      <c r="Q243" s="597"/>
      <c r="R243" s="597"/>
      <c r="S243" s="597"/>
      <c r="T243" s="597"/>
      <c r="U243" s="597"/>
      <c r="V243" s="597">
        <f t="shared" si="38"/>
        <v>0</v>
      </c>
      <c r="W243" s="627">
        <f t="shared" si="39"/>
        <v>0</v>
      </c>
      <c r="X243" s="623"/>
      <c r="Y243" s="623"/>
    </row>
    <row r="244" spans="1:28" s="574" customFormat="1">
      <c r="A244" s="621"/>
      <c r="B244" s="611"/>
      <c r="C244" s="525"/>
      <c r="D244" s="525"/>
      <c r="E244" s="525"/>
      <c r="F244" s="525"/>
      <c r="G244" s="525"/>
      <c r="H244" s="525"/>
      <c r="I244" s="525"/>
      <c r="J244" s="525"/>
      <c r="K244" s="525"/>
      <c r="L244" s="525"/>
      <c r="M244" s="525">
        <f t="shared" si="33"/>
        <v>0</v>
      </c>
      <c r="N244" s="597"/>
      <c r="O244" s="597"/>
      <c r="P244" s="597"/>
      <c r="Q244" s="597"/>
      <c r="R244" s="597"/>
      <c r="S244" s="597"/>
      <c r="T244" s="597"/>
      <c r="U244" s="597"/>
      <c r="V244" s="597">
        <f t="shared" si="38"/>
        <v>0</v>
      </c>
      <c r="W244" s="627">
        <f t="shared" si="39"/>
        <v>0</v>
      </c>
      <c r="X244" s="623"/>
      <c r="Y244" s="623"/>
    </row>
    <row r="245" spans="1:28" s="574" customFormat="1">
      <c r="A245" s="621"/>
      <c r="B245" s="611"/>
      <c r="C245" s="525"/>
      <c r="D245" s="525"/>
      <c r="E245" s="525"/>
      <c r="F245" s="525"/>
      <c r="G245" s="525"/>
      <c r="H245" s="525"/>
      <c r="I245" s="525"/>
      <c r="J245" s="525"/>
      <c r="K245" s="525"/>
      <c r="L245" s="525"/>
      <c r="M245" s="525">
        <f t="shared" si="33"/>
        <v>0</v>
      </c>
      <c r="N245" s="597"/>
      <c r="O245" s="597"/>
      <c r="P245" s="597"/>
      <c r="Q245" s="597"/>
      <c r="R245" s="597"/>
      <c r="S245" s="597"/>
      <c r="T245" s="597"/>
      <c r="U245" s="597"/>
      <c r="V245" s="597">
        <f t="shared" si="38"/>
        <v>0</v>
      </c>
      <c r="W245" s="627">
        <f t="shared" si="39"/>
        <v>0</v>
      </c>
      <c r="X245" s="623"/>
      <c r="Y245" s="623"/>
    </row>
    <row r="246" spans="1:28" s="574" customFormat="1">
      <c r="A246" s="621"/>
      <c r="B246" s="611"/>
      <c r="C246" s="525"/>
      <c r="D246" s="525"/>
      <c r="E246" s="525"/>
      <c r="F246" s="525"/>
      <c r="G246" s="525"/>
      <c r="H246" s="525"/>
      <c r="I246" s="525"/>
      <c r="J246" s="525"/>
      <c r="K246" s="525"/>
      <c r="L246" s="525"/>
      <c r="M246" s="525">
        <f t="shared" si="33"/>
        <v>0</v>
      </c>
      <c r="N246" s="597"/>
      <c r="O246" s="597"/>
      <c r="P246" s="597"/>
      <c r="Q246" s="597"/>
      <c r="R246" s="597"/>
      <c r="S246" s="597"/>
      <c r="T246" s="597"/>
      <c r="U246" s="597"/>
      <c r="V246" s="597">
        <f t="shared" si="38"/>
        <v>0</v>
      </c>
      <c r="W246" s="627">
        <f t="shared" si="39"/>
        <v>0</v>
      </c>
      <c r="X246" s="623"/>
      <c r="Y246" s="623"/>
    </row>
    <row r="247" spans="1:28" s="574" customFormat="1">
      <c r="A247" s="621"/>
      <c r="B247" s="611"/>
      <c r="C247" s="525"/>
      <c r="D247" s="525"/>
      <c r="E247" s="525"/>
      <c r="F247" s="525"/>
      <c r="G247" s="525"/>
      <c r="H247" s="525"/>
      <c r="I247" s="525"/>
      <c r="J247" s="525"/>
      <c r="K247" s="525"/>
      <c r="L247" s="525"/>
      <c r="M247" s="525">
        <f t="shared" si="33"/>
        <v>0</v>
      </c>
      <c r="N247" s="597"/>
      <c r="O247" s="597"/>
      <c r="P247" s="597"/>
      <c r="Q247" s="597"/>
      <c r="R247" s="597"/>
      <c r="S247" s="597"/>
      <c r="T247" s="597"/>
      <c r="U247" s="597"/>
      <c r="V247" s="597">
        <f t="shared" si="38"/>
        <v>0</v>
      </c>
      <c r="W247" s="627">
        <f t="shared" si="39"/>
        <v>0</v>
      </c>
      <c r="X247" s="623"/>
      <c r="Y247" s="623"/>
    </row>
    <row r="248" spans="1:28" s="574" customFormat="1">
      <c r="A248" s="621"/>
      <c r="B248" s="611"/>
      <c r="C248" s="525"/>
      <c r="D248" s="525"/>
      <c r="E248" s="525"/>
      <c r="F248" s="525"/>
      <c r="G248" s="525"/>
      <c r="H248" s="525"/>
      <c r="I248" s="525"/>
      <c r="J248" s="525"/>
      <c r="K248" s="525"/>
      <c r="L248" s="525"/>
      <c r="M248" s="525">
        <f t="shared" si="33"/>
        <v>0</v>
      </c>
      <c r="N248" s="597"/>
      <c r="O248" s="597"/>
      <c r="P248" s="597"/>
      <c r="Q248" s="597"/>
      <c r="R248" s="597"/>
      <c r="S248" s="597"/>
      <c r="T248" s="597"/>
      <c r="U248" s="597"/>
      <c r="V248" s="597">
        <f t="shared" si="38"/>
        <v>0</v>
      </c>
      <c r="W248" s="627">
        <f t="shared" si="39"/>
        <v>0</v>
      </c>
      <c r="X248" s="623"/>
      <c r="Y248" s="623"/>
    </row>
    <row r="249" spans="1:28" s="574" customFormat="1">
      <c r="A249" s="621"/>
      <c r="B249" s="611"/>
      <c r="C249" s="525"/>
      <c r="D249" s="525"/>
      <c r="E249" s="525"/>
      <c r="F249" s="525"/>
      <c r="G249" s="525"/>
      <c r="H249" s="525"/>
      <c r="I249" s="525"/>
      <c r="J249" s="525"/>
      <c r="K249" s="525"/>
      <c r="L249" s="525"/>
      <c r="M249" s="525">
        <f t="shared" si="33"/>
        <v>0</v>
      </c>
      <c r="N249" s="597"/>
      <c r="O249" s="597"/>
      <c r="P249" s="597"/>
      <c r="Q249" s="597"/>
      <c r="R249" s="597"/>
      <c r="S249" s="597"/>
      <c r="T249" s="597"/>
      <c r="U249" s="597"/>
      <c r="V249" s="597">
        <f t="shared" si="38"/>
        <v>0</v>
      </c>
      <c r="W249" s="627">
        <f t="shared" si="39"/>
        <v>0</v>
      </c>
      <c r="X249" s="623"/>
      <c r="Y249" s="623"/>
    </row>
    <row r="250" spans="1:28" s="574" customFormat="1">
      <c r="A250" s="621"/>
      <c r="B250" s="621"/>
      <c r="C250" s="597">
        <f>SUM(C8:C248)</f>
        <v>19640886</v>
      </c>
      <c r="D250" s="597">
        <f>SUM(D33:D247)</f>
        <v>16796500</v>
      </c>
      <c r="E250" s="597">
        <f>SUM(E8:E249)</f>
        <v>3471200</v>
      </c>
      <c r="F250" s="597">
        <f>SUM(F8:F244)</f>
        <v>800000</v>
      </c>
      <c r="G250" s="597">
        <f>SUM(G27:G201)</f>
        <v>3236500</v>
      </c>
      <c r="H250" s="597">
        <f>SUM(H8:H234)</f>
        <v>150000</v>
      </c>
      <c r="I250" s="597">
        <f>SUM(I230:I249)</f>
        <v>426930</v>
      </c>
      <c r="J250" s="597"/>
      <c r="K250" s="597">
        <f>SUM(K8:K244)</f>
        <v>50292600</v>
      </c>
      <c r="L250" s="597">
        <f>SUM(L8:L114)</f>
        <v>1910000</v>
      </c>
      <c r="M250" s="597">
        <f>SUM(M8:M249)</f>
        <v>96397392</v>
      </c>
      <c r="N250" s="597"/>
      <c r="O250" s="597"/>
      <c r="P250" s="597"/>
      <c r="Q250" s="597">
        <f>SUM(Q8:Q154)</f>
        <v>212722700</v>
      </c>
      <c r="R250" s="597">
        <f>SUM(R9:R154)</f>
        <v>2264000</v>
      </c>
      <c r="S250" s="597">
        <f>SUM(S24:S249)</f>
        <v>33945528</v>
      </c>
      <c r="T250" s="597">
        <f>SUM(T8:T207)</f>
        <v>1820000</v>
      </c>
      <c r="U250" s="597"/>
      <c r="V250" s="597">
        <f>SUM(V8:V249)</f>
        <v>116546503</v>
      </c>
      <c r="W250" s="603">
        <f>SUM(W8:W249)</f>
        <v>99706967.166666999</v>
      </c>
      <c r="X250" s="623">
        <v>94916913</v>
      </c>
      <c r="Y250" s="623"/>
    </row>
    <row r="251" spans="1:28">
      <c r="A251" s="41"/>
      <c r="B251" s="629"/>
      <c r="C251" s="630">
        <f>SUM(MODUS!I162)</f>
        <v>19635486</v>
      </c>
      <c r="D251" s="630">
        <f>SUM(MULTI!O65)</f>
        <v>16796500</v>
      </c>
      <c r="E251" s="630"/>
      <c r="F251" s="630"/>
      <c r="G251" s="630"/>
      <c r="H251" s="630"/>
      <c r="I251" s="630"/>
      <c r="J251" s="630"/>
      <c r="K251" s="630"/>
      <c r="L251" s="630">
        <f>SUM(L8:L114)</f>
        <v>1910000</v>
      </c>
      <c r="M251" s="632"/>
      <c r="N251" s="630"/>
      <c r="O251" s="630"/>
      <c r="P251" s="630"/>
      <c r="Q251" s="630"/>
      <c r="R251" s="630"/>
      <c r="S251" s="630"/>
      <c r="T251" s="630"/>
      <c r="U251" s="636"/>
      <c r="V251" s="632"/>
      <c r="W251" s="632">
        <f>SUM(M250-V250+W8)</f>
        <v>99706967.166666999</v>
      </c>
      <c r="X251" s="604"/>
      <c r="Y251" s="604">
        <f>SUM([53]KASHAR!$U$217)</f>
        <v>107288995.166667</v>
      </c>
    </row>
    <row r="252" spans="1:28">
      <c r="A252" s="41"/>
      <c r="B252" s="629"/>
      <c r="C252" s="631">
        <f>C250-C251</f>
        <v>5400</v>
      </c>
      <c r="D252" s="631">
        <f>D250-D251</f>
        <v>0</v>
      </c>
      <c r="E252" s="631"/>
      <c r="F252" s="631"/>
      <c r="G252" s="631"/>
      <c r="H252" s="631"/>
      <c r="I252" s="631"/>
      <c r="J252" s="631"/>
      <c r="K252" s="631"/>
      <c r="L252" s="631"/>
      <c r="M252" s="633"/>
      <c r="N252" s="631"/>
      <c r="O252" s="631"/>
      <c r="P252" s="631"/>
      <c r="Q252" s="631"/>
      <c r="R252" s="631"/>
      <c r="S252" s="631"/>
      <c r="T252" s="631"/>
      <c r="U252" s="637"/>
      <c r="V252" s="633"/>
      <c r="W252" s="633"/>
      <c r="X252" s="604"/>
      <c r="Y252" s="604"/>
    </row>
    <row r="253" spans="1:28">
      <c r="A253" s="41"/>
      <c r="B253" s="904" t="s">
        <v>447</v>
      </c>
      <c r="C253" s="904"/>
      <c r="D253" s="904"/>
      <c r="E253" s="904"/>
      <c r="F253" s="904"/>
      <c r="G253" s="904"/>
      <c r="H253" s="904"/>
      <c r="I253" s="904"/>
      <c r="J253" s="904"/>
      <c r="K253" s="904"/>
      <c r="L253" s="904"/>
      <c r="M253" s="904"/>
      <c r="N253" s="904"/>
      <c r="O253" s="904"/>
      <c r="P253" s="904"/>
      <c r="Q253" s="904"/>
      <c r="R253" s="904"/>
      <c r="S253" s="904"/>
      <c r="T253" s="904"/>
      <c r="U253" s="898"/>
      <c r="V253" s="904"/>
      <c r="W253" s="904"/>
      <c r="X253" s="604"/>
      <c r="Y253" s="604"/>
    </row>
    <row r="254" spans="1:28">
      <c r="A254" s="41"/>
      <c r="C254" s="897" t="s">
        <v>448</v>
      </c>
      <c r="D254" s="897"/>
      <c r="N254" s="898" t="s">
        <v>449</v>
      </c>
      <c r="O254" s="898"/>
      <c r="P254" s="592"/>
      <c r="Q254" s="592"/>
      <c r="R254" s="592"/>
      <c r="S254" s="592"/>
      <c r="W254" s="638"/>
      <c r="X254" s="604"/>
      <c r="Y254" s="604"/>
      <c r="AB254" s="604"/>
    </row>
    <row r="255" spans="1:28">
      <c r="A255" s="41"/>
      <c r="D255" s="592"/>
      <c r="F255" s="476">
        <v>2423250</v>
      </c>
      <c r="X255" s="604"/>
      <c r="Y255" s="604"/>
      <c r="Z255" s="604"/>
      <c r="AB255" s="604"/>
    </row>
    <row r="256" spans="1:28">
      <c r="A256" s="41"/>
      <c r="X256" s="604" t="s">
        <v>450</v>
      </c>
      <c r="Y256" s="604">
        <v>15836945</v>
      </c>
      <c r="Z256" s="604"/>
    </row>
    <row r="257" spans="1:27">
      <c r="A257" s="41"/>
      <c r="D257" s="639"/>
      <c r="E257" s="639"/>
      <c r="F257" s="639"/>
      <c r="G257" s="639"/>
      <c r="H257" s="639"/>
      <c r="I257" s="639"/>
      <c r="J257" s="639"/>
      <c r="K257" s="639"/>
      <c r="L257" s="639"/>
      <c r="M257" s="639"/>
      <c r="X257" s="604"/>
      <c r="Y257" s="604">
        <f>SUM(S250-Y256)</f>
        <v>18108583</v>
      </c>
    </row>
    <row r="258" spans="1:27">
      <c r="A258" s="41"/>
      <c r="B258" s="640"/>
      <c r="C258" s="641"/>
      <c r="D258" s="641"/>
      <c r="E258" s="639"/>
      <c r="F258" s="639"/>
      <c r="G258" s="639"/>
      <c r="H258" s="639"/>
      <c r="I258" s="639"/>
      <c r="J258" s="639"/>
      <c r="K258" s="639"/>
      <c r="L258" s="639"/>
      <c r="M258" s="639"/>
      <c r="X258" s="604"/>
      <c r="Y258" s="476">
        <v>5600000</v>
      </c>
    </row>
    <row r="259" spans="1:27">
      <c r="B259" s="642"/>
      <c r="C259" s="899" t="s">
        <v>111</v>
      </c>
      <c r="D259" s="899"/>
      <c r="N259" s="900" t="s">
        <v>451</v>
      </c>
      <c r="O259" s="900"/>
      <c r="P259" s="643"/>
      <c r="Q259" s="643"/>
      <c r="R259" s="643"/>
      <c r="S259" s="643"/>
      <c r="T259" s="643"/>
      <c r="U259" s="645"/>
      <c r="V259" s="643"/>
      <c r="X259" s="604"/>
      <c r="Y259" s="604">
        <v>113561413</v>
      </c>
      <c r="AA259" s="604">
        <v>151568913</v>
      </c>
    </row>
    <row r="260" spans="1:27">
      <c r="B260" s="642"/>
      <c r="C260" s="640"/>
      <c r="D260" s="640"/>
      <c r="N260" s="643"/>
      <c r="O260" s="643"/>
      <c r="P260" s="643"/>
      <c r="Q260" s="643"/>
      <c r="R260" s="643"/>
      <c r="S260" s="643"/>
      <c r="T260" s="643"/>
      <c r="U260" s="645"/>
      <c r="V260" s="643"/>
      <c r="X260" s="604" t="s">
        <v>452</v>
      </c>
      <c r="Y260" s="604">
        <f>SUM(Q21)</f>
        <v>7408500</v>
      </c>
      <c r="AA260" s="604"/>
    </row>
    <row r="261" spans="1:27">
      <c r="B261" s="642"/>
      <c r="C261" s="640"/>
      <c r="D261" s="640"/>
      <c r="N261" s="643"/>
      <c r="O261" s="643"/>
      <c r="P261" s="643"/>
      <c r="Q261" s="643"/>
      <c r="R261" s="643"/>
      <c r="S261" s="643"/>
      <c r="T261" s="643"/>
      <c r="U261" s="645"/>
      <c r="V261" s="643"/>
      <c r="X261" s="604"/>
      <c r="Y261" s="604">
        <f>SUM(Q12)</f>
        <v>3560000</v>
      </c>
      <c r="AA261" s="604"/>
    </row>
    <row r="262" spans="1:27">
      <c r="C262" s="898" t="s">
        <v>453</v>
      </c>
      <c r="D262" s="898"/>
      <c r="N262" s="901" t="s">
        <v>454</v>
      </c>
      <c r="O262" s="901"/>
      <c r="P262" s="644"/>
      <c r="Q262" s="644"/>
      <c r="R262" s="644"/>
      <c r="S262" s="644"/>
      <c r="T262" s="644"/>
      <c r="U262" s="644"/>
      <c r="V262" s="646"/>
      <c r="X262" s="604"/>
      <c r="Y262" s="604">
        <f>SUM(Y257:Y261)</f>
        <v>148238496</v>
      </c>
      <c r="AA262" s="604"/>
    </row>
    <row r="263" spans="1:27">
      <c r="X263" s="604"/>
      <c r="Y263" s="476">
        <f>SUM(W250+Q20)</f>
        <v>176605967.16666701</v>
      </c>
    </row>
    <row r="264" spans="1:27">
      <c r="T264" s="604"/>
      <c r="U264" s="604"/>
      <c r="V264" s="623"/>
      <c r="X264" s="604"/>
      <c r="Y264" s="604">
        <f>Y263-Y262</f>
        <v>28367471.166667014</v>
      </c>
    </row>
    <row r="265" spans="1:27">
      <c r="T265" s="604"/>
      <c r="U265" s="604"/>
      <c r="V265" s="623"/>
      <c r="X265" s="604"/>
    </row>
    <row r="266" spans="1:27">
      <c r="T266" s="604"/>
      <c r="U266" s="604"/>
      <c r="V266" s="623"/>
      <c r="X266" s="604" t="s">
        <v>455</v>
      </c>
      <c r="Y266" s="476">
        <v>7273329</v>
      </c>
    </row>
    <row r="267" spans="1:27">
      <c r="T267" s="604"/>
      <c r="U267" s="604"/>
      <c r="V267" s="623"/>
      <c r="X267" s="604"/>
      <c r="Y267" s="476"/>
    </row>
    <row r="268" spans="1:27">
      <c r="T268" s="604"/>
      <c r="U268" s="604"/>
      <c r="V268" s="623"/>
      <c r="X268" s="604"/>
    </row>
    <row r="269" spans="1:27">
      <c r="T269" s="604"/>
      <c r="U269" s="604"/>
      <c r="V269" s="623"/>
      <c r="X269" s="604"/>
    </row>
    <row r="270" spans="1:27">
      <c r="T270" s="604"/>
      <c r="U270" s="604"/>
      <c r="V270" s="623"/>
      <c r="X270" s="604"/>
    </row>
    <row r="271" spans="1:27">
      <c r="T271" s="604"/>
      <c r="U271" s="604"/>
      <c r="V271" s="623"/>
      <c r="X271" s="604"/>
    </row>
    <row r="272" spans="1:27">
      <c r="T272" s="604"/>
      <c r="U272" s="604"/>
      <c r="V272" s="623"/>
      <c r="X272" s="604"/>
    </row>
    <row r="273" spans="20:24">
      <c r="T273" s="604"/>
      <c r="U273" s="604"/>
      <c r="V273" s="623"/>
      <c r="X273" s="604"/>
    </row>
    <row r="274" spans="20:24">
      <c r="T274" s="604"/>
      <c r="U274" s="604"/>
      <c r="V274" s="623"/>
      <c r="X274" s="604"/>
    </row>
    <row r="275" spans="20:24">
      <c r="T275" s="604"/>
      <c r="U275" s="604"/>
      <c r="V275" s="623"/>
      <c r="X275" s="604"/>
    </row>
    <row r="276" spans="20:24">
      <c r="T276" s="604"/>
      <c r="U276" s="604"/>
      <c r="V276" s="623"/>
      <c r="X276" s="604"/>
    </row>
    <row r="277" spans="20:24">
      <c r="T277" s="604"/>
      <c r="U277" s="604"/>
      <c r="V277" s="623"/>
      <c r="X277" s="604"/>
    </row>
    <row r="278" spans="20:24">
      <c r="T278" s="604"/>
      <c r="U278" s="604"/>
      <c r="V278" s="623"/>
      <c r="X278" s="604"/>
    </row>
    <row r="279" spans="20:24">
      <c r="T279" s="604"/>
      <c r="U279" s="604"/>
      <c r="V279" s="623"/>
      <c r="X279" s="604"/>
    </row>
    <row r="280" spans="20:24">
      <c r="T280" s="604"/>
      <c r="U280" s="604"/>
      <c r="V280" s="623"/>
      <c r="X280" s="604"/>
    </row>
    <row r="281" spans="20:24">
      <c r="T281" s="604"/>
      <c r="U281" s="604"/>
      <c r="V281" s="623"/>
      <c r="X281" s="604"/>
    </row>
    <row r="282" spans="20:24">
      <c r="T282" s="604"/>
      <c r="U282" s="604"/>
      <c r="V282" s="623"/>
      <c r="X282" s="604"/>
    </row>
    <row r="283" spans="20:24">
      <c r="T283" s="604"/>
      <c r="U283" s="604"/>
      <c r="V283" s="623"/>
      <c r="X283" s="604"/>
    </row>
    <row r="284" spans="20:24">
      <c r="T284" s="604"/>
      <c r="U284" s="604"/>
      <c r="V284" s="623"/>
      <c r="X284" s="604"/>
    </row>
    <row r="285" spans="20:24">
      <c r="T285" s="604"/>
      <c r="U285" s="604"/>
      <c r="V285" s="623"/>
      <c r="X285" s="604"/>
    </row>
    <row r="286" spans="20:24">
      <c r="T286" s="604"/>
      <c r="U286" s="604"/>
      <c r="V286" s="623"/>
      <c r="X286" s="604"/>
    </row>
    <row r="287" spans="20:24">
      <c r="T287" s="604"/>
      <c r="U287" s="604"/>
      <c r="V287" s="623"/>
      <c r="X287" s="604"/>
    </row>
    <row r="288" spans="20:24">
      <c r="T288" s="604"/>
      <c r="U288" s="604"/>
      <c r="V288" s="623"/>
      <c r="X288" s="604"/>
    </row>
    <row r="289" spans="20:26">
      <c r="T289" s="604"/>
      <c r="U289" s="604"/>
      <c r="V289" s="623"/>
      <c r="X289" s="604"/>
    </row>
    <row r="290" spans="20:26">
      <c r="T290" s="604"/>
      <c r="U290" s="604"/>
      <c r="V290" s="623"/>
      <c r="X290" s="604"/>
      <c r="Z290" s="41"/>
    </row>
    <row r="291" spans="20:26">
      <c r="T291" s="604"/>
      <c r="U291" s="604"/>
      <c r="V291" s="623"/>
      <c r="X291" s="604"/>
    </row>
    <row r="292" spans="20:26">
      <c r="T292" s="604"/>
      <c r="U292" s="604"/>
      <c r="V292" s="623"/>
      <c r="X292" s="604"/>
    </row>
    <row r="293" spans="20:26">
      <c r="T293" s="604"/>
      <c r="U293" s="604"/>
      <c r="V293" s="623"/>
      <c r="X293" s="604"/>
    </row>
    <row r="294" spans="20:26">
      <c r="T294" s="604"/>
      <c r="U294" s="604"/>
      <c r="V294" s="623"/>
      <c r="X294" s="604"/>
    </row>
    <row r="295" spans="20:26">
      <c r="T295" s="604"/>
      <c r="U295" s="604"/>
      <c r="V295" s="623"/>
      <c r="X295" s="604"/>
    </row>
    <row r="296" spans="20:26">
      <c r="T296" s="604"/>
      <c r="U296" s="604"/>
      <c r="V296" s="623"/>
      <c r="X296" s="604"/>
    </row>
    <row r="297" spans="20:26">
      <c r="T297" s="604"/>
      <c r="U297" s="604"/>
      <c r="V297" s="623"/>
      <c r="X297" s="604"/>
    </row>
    <row r="298" spans="20:26">
      <c r="T298" s="604"/>
      <c r="U298" s="604"/>
      <c r="V298" s="623"/>
      <c r="X298" s="604"/>
    </row>
    <row r="299" spans="20:26">
      <c r="T299" s="604"/>
      <c r="U299" s="604"/>
      <c r="V299" s="623"/>
      <c r="X299" s="604"/>
    </row>
    <row r="300" spans="20:26">
      <c r="T300" s="604"/>
      <c r="U300" s="604"/>
      <c r="V300" s="623"/>
      <c r="X300" s="604"/>
    </row>
    <row r="301" spans="20:26">
      <c r="T301" s="604"/>
      <c r="U301" s="604"/>
      <c r="V301" s="623"/>
      <c r="X301" s="604"/>
    </row>
    <row r="302" spans="20:26">
      <c r="T302" s="604"/>
      <c r="U302" s="604"/>
      <c r="V302" s="623"/>
      <c r="X302" s="604"/>
    </row>
    <row r="303" spans="20:26">
      <c r="T303" s="604"/>
      <c r="U303" s="604"/>
      <c r="V303" s="623"/>
      <c r="X303" s="604"/>
    </row>
    <row r="304" spans="20:26">
      <c r="T304" s="604"/>
      <c r="U304" s="604"/>
      <c r="V304" s="623"/>
      <c r="X304" s="604"/>
    </row>
    <row r="305" spans="20:24">
      <c r="T305" s="604"/>
      <c r="U305" s="604"/>
      <c r="V305" s="623"/>
      <c r="X305" s="604"/>
    </row>
    <row r="306" spans="20:24">
      <c r="T306" s="604"/>
      <c r="U306" s="604"/>
      <c r="V306" s="623"/>
      <c r="X306" s="604"/>
    </row>
    <row r="307" spans="20:24">
      <c r="T307" s="604"/>
      <c r="U307" s="604"/>
      <c r="V307" s="623"/>
      <c r="X307" s="604"/>
    </row>
    <row r="308" spans="20:24">
      <c r="T308" s="604"/>
      <c r="U308" s="604"/>
      <c r="V308" s="623"/>
      <c r="X308" s="604"/>
    </row>
    <row r="309" spans="20:24">
      <c r="T309" s="604"/>
      <c r="U309" s="604"/>
      <c r="V309" s="623"/>
      <c r="X309" s="604"/>
    </row>
    <row r="310" spans="20:24">
      <c r="T310" s="604"/>
      <c r="U310" s="604"/>
      <c r="V310" s="623"/>
      <c r="X310" s="604"/>
    </row>
    <row r="311" spans="20:24">
      <c r="T311" s="604"/>
      <c r="U311" s="604"/>
      <c r="V311" s="623"/>
      <c r="X311" s="604"/>
    </row>
    <row r="312" spans="20:24">
      <c r="T312" s="604"/>
      <c r="U312" s="604"/>
      <c r="V312" s="623"/>
      <c r="X312" s="604"/>
    </row>
    <row r="313" spans="20:24">
      <c r="T313" s="604"/>
      <c r="U313" s="604"/>
      <c r="V313" s="623"/>
      <c r="X313" s="604"/>
    </row>
    <row r="314" spans="20:24">
      <c r="T314" s="604"/>
      <c r="U314" s="604"/>
      <c r="V314" s="623"/>
      <c r="X314" s="604"/>
    </row>
    <row r="315" spans="20:24">
      <c r="T315" s="604"/>
      <c r="U315" s="604"/>
      <c r="V315" s="623"/>
      <c r="X315" s="604"/>
    </row>
    <row r="316" spans="20:24">
      <c r="T316" s="604"/>
      <c r="U316" s="604"/>
      <c r="V316" s="623"/>
      <c r="X316" s="604"/>
    </row>
    <row r="317" spans="20:24">
      <c r="T317" s="604"/>
      <c r="U317" s="604"/>
      <c r="V317" s="623"/>
      <c r="X317" s="604"/>
    </row>
    <row r="318" spans="20:24">
      <c r="T318" s="604"/>
      <c r="U318" s="604"/>
      <c r="V318" s="623"/>
      <c r="X318" s="604"/>
    </row>
    <row r="319" spans="20:24">
      <c r="T319" s="604"/>
      <c r="U319" s="604"/>
      <c r="V319" s="623"/>
      <c r="X319" s="604"/>
    </row>
    <row r="320" spans="20:24">
      <c r="T320" s="604"/>
      <c r="U320" s="604"/>
      <c r="V320" s="623"/>
      <c r="X320" s="604"/>
    </row>
    <row r="321" spans="20:24">
      <c r="T321" s="604"/>
      <c r="U321" s="604"/>
      <c r="V321" s="623"/>
      <c r="X321" s="604"/>
    </row>
    <row r="322" spans="20:24">
      <c r="X322" s="604"/>
    </row>
    <row r="323" spans="20:24">
      <c r="X323" s="604"/>
    </row>
    <row r="324" spans="20:24">
      <c r="X324" s="604"/>
    </row>
    <row r="325" spans="20:24">
      <c r="X325" s="604"/>
    </row>
    <row r="326" spans="20:24">
      <c r="X326" s="604"/>
    </row>
    <row r="327" spans="20:24">
      <c r="X327" s="604"/>
    </row>
    <row r="328" spans="20:24">
      <c r="X328" s="604"/>
    </row>
    <row r="329" spans="20:24">
      <c r="X329" s="604"/>
    </row>
    <row r="330" spans="20:24">
      <c r="X330" s="604"/>
    </row>
    <row r="331" spans="20:24">
      <c r="X331" s="604"/>
    </row>
    <row r="332" spans="20:24">
      <c r="X332" s="604"/>
    </row>
    <row r="333" spans="20:24">
      <c r="X333" s="604"/>
    </row>
    <row r="334" spans="20:24">
      <c r="X334" s="604"/>
    </row>
    <row r="335" spans="20:24">
      <c r="X335" s="604"/>
    </row>
    <row r="336" spans="20:24">
      <c r="X336" s="604"/>
    </row>
    <row r="337" spans="24:24">
      <c r="X337" s="604"/>
    </row>
    <row r="338" spans="24:24">
      <c r="X338" s="604"/>
    </row>
    <row r="339" spans="24:24">
      <c r="X339" s="604"/>
    </row>
    <row r="340" spans="24:24">
      <c r="X340" s="604"/>
    </row>
    <row r="341" spans="24:24">
      <c r="X341" s="604"/>
    </row>
    <row r="342" spans="24:24">
      <c r="X342" s="604"/>
    </row>
    <row r="343" spans="24:24">
      <c r="X343" s="604"/>
    </row>
    <row r="344" spans="24:24">
      <c r="X344" s="604"/>
    </row>
    <row r="345" spans="24:24">
      <c r="X345" s="604"/>
    </row>
    <row r="346" spans="24:24">
      <c r="X346" s="604"/>
    </row>
    <row r="347" spans="24:24">
      <c r="X347" s="604"/>
    </row>
    <row r="348" spans="24:24">
      <c r="X348" s="604"/>
    </row>
    <row r="349" spans="24:24">
      <c r="X349" s="604"/>
    </row>
    <row r="350" spans="24:24">
      <c r="X350" s="604"/>
    </row>
    <row r="351" spans="24:24">
      <c r="X351" s="604"/>
    </row>
    <row r="352" spans="24:24">
      <c r="X352" s="604"/>
    </row>
    <row r="353" spans="24:24">
      <c r="X353" s="604"/>
    </row>
    <row r="354" spans="24:24">
      <c r="X354" s="604"/>
    </row>
    <row r="355" spans="24:24">
      <c r="X355" s="604"/>
    </row>
    <row r="356" spans="24:24">
      <c r="X356" s="604"/>
    </row>
    <row r="357" spans="24:24">
      <c r="X357" s="604"/>
    </row>
    <row r="358" spans="24:24">
      <c r="X358" s="604"/>
    </row>
    <row r="359" spans="24:24">
      <c r="X359" s="604"/>
    </row>
    <row r="360" spans="24:24">
      <c r="X360" s="604"/>
    </row>
    <row r="361" spans="24:24">
      <c r="X361" s="604"/>
    </row>
    <row r="362" spans="24:24">
      <c r="X362" s="604"/>
    </row>
    <row r="363" spans="24:24">
      <c r="X363" s="604"/>
    </row>
    <row r="364" spans="24:24">
      <c r="X364" s="604"/>
    </row>
    <row r="365" spans="24:24">
      <c r="X365" s="604"/>
    </row>
    <row r="366" spans="24:24">
      <c r="X366" s="604"/>
    </row>
    <row r="367" spans="24:24">
      <c r="X367" s="604"/>
    </row>
    <row r="368" spans="24:24">
      <c r="X368" s="604"/>
    </row>
    <row r="369" spans="24:24">
      <c r="X369" s="604"/>
    </row>
    <row r="370" spans="24:24">
      <c r="X370" s="604"/>
    </row>
    <row r="371" spans="24:24">
      <c r="X371" s="604"/>
    </row>
    <row r="372" spans="24:24">
      <c r="X372" s="604"/>
    </row>
    <row r="373" spans="24:24">
      <c r="X373" s="604"/>
    </row>
    <row r="374" spans="24:24">
      <c r="X374" s="604"/>
    </row>
    <row r="375" spans="24:24">
      <c r="X375" s="604"/>
    </row>
    <row r="376" spans="24:24">
      <c r="X376" s="604"/>
    </row>
    <row r="377" spans="24:24">
      <c r="X377" s="604"/>
    </row>
    <row r="378" spans="24:24">
      <c r="X378" s="604"/>
    </row>
    <row r="379" spans="24:24">
      <c r="X379" s="604"/>
    </row>
    <row r="380" spans="24:24">
      <c r="X380" s="604"/>
    </row>
    <row r="381" spans="24:24">
      <c r="X381" s="604"/>
    </row>
    <row r="382" spans="24:24">
      <c r="X382" s="604"/>
    </row>
    <row r="383" spans="24:24">
      <c r="X383" s="604"/>
    </row>
    <row r="384" spans="24:24">
      <c r="X384" s="604"/>
    </row>
    <row r="385" spans="24:24">
      <c r="X385" s="604"/>
    </row>
    <row r="386" spans="24:24">
      <c r="X386" s="604"/>
    </row>
    <row r="387" spans="24:24">
      <c r="X387" s="604"/>
    </row>
    <row r="388" spans="24:24">
      <c r="X388" s="604"/>
    </row>
    <row r="389" spans="24:24">
      <c r="X389" s="604"/>
    </row>
    <row r="390" spans="24:24">
      <c r="X390" s="604"/>
    </row>
    <row r="391" spans="24:24">
      <c r="X391" s="604"/>
    </row>
    <row r="392" spans="24:24">
      <c r="X392" s="604"/>
    </row>
    <row r="393" spans="24:24">
      <c r="X393" s="604"/>
    </row>
    <row r="394" spans="24:24">
      <c r="X394" s="604"/>
    </row>
    <row r="395" spans="24:24">
      <c r="X395" s="604"/>
    </row>
    <row r="396" spans="24:24">
      <c r="X396" s="604"/>
    </row>
    <row r="397" spans="24:24">
      <c r="X397" s="604"/>
    </row>
    <row r="398" spans="24:24">
      <c r="X398" s="604"/>
    </row>
    <row r="399" spans="24:24">
      <c r="X399" s="604"/>
    </row>
    <row r="400" spans="24:24">
      <c r="X400" s="604"/>
    </row>
    <row r="401" spans="24:24">
      <c r="X401" s="604"/>
    </row>
    <row r="402" spans="24:24">
      <c r="X402" s="604"/>
    </row>
    <row r="403" spans="24:24">
      <c r="X403" s="604"/>
    </row>
    <row r="404" spans="24:24">
      <c r="X404" s="604"/>
    </row>
    <row r="405" spans="24:24">
      <c r="X405" s="604"/>
    </row>
    <row r="406" spans="24:24">
      <c r="X406" s="604"/>
    </row>
    <row r="407" spans="24:24">
      <c r="X407" s="604"/>
    </row>
    <row r="408" spans="24:24">
      <c r="X408" s="604"/>
    </row>
    <row r="409" spans="24:24">
      <c r="X409" s="604"/>
    </row>
    <row r="410" spans="24:24">
      <c r="X410" s="604"/>
    </row>
    <row r="411" spans="24:24">
      <c r="X411" s="604"/>
    </row>
    <row r="412" spans="24:24">
      <c r="X412" s="604"/>
    </row>
    <row r="413" spans="24:24">
      <c r="X413" s="604"/>
    </row>
    <row r="414" spans="24:24">
      <c r="X414" s="604"/>
    </row>
    <row r="415" spans="24:24">
      <c r="X415" s="604"/>
    </row>
    <row r="416" spans="24:24">
      <c r="X416" s="604"/>
    </row>
    <row r="417" spans="24:24">
      <c r="X417" s="604"/>
    </row>
    <row r="418" spans="24:24">
      <c r="X418" s="604"/>
    </row>
    <row r="419" spans="24:24">
      <c r="X419" s="604"/>
    </row>
    <row r="420" spans="24:24">
      <c r="X420" s="604"/>
    </row>
    <row r="421" spans="24:24">
      <c r="X421" s="604"/>
    </row>
    <row r="422" spans="24:24">
      <c r="X422" s="604"/>
    </row>
    <row r="423" spans="24:24">
      <c r="X423" s="604"/>
    </row>
    <row r="424" spans="24:24">
      <c r="X424" s="604"/>
    </row>
    <row r="425" spans="24:24">
      <c r="X425" s="604"/>
    </row>
    <row r="426" spans="24:24">
      <c r="X426" s="604"/>
    </row>
    <row r="427" spans="24:24">
      <c r="X427" s="604"/>
    </row>
    <row r="428" spans="24:24">
      <c r="X428" s="604"/>
    </row>
    <row r="429" spans="24:24">
      <c r="X429" s="604"/>
    </row>
    <row r="430" spans="24:24">
      <c r="X430" s="604"/>
    </row>
    <row r="431" spans="24:24">
      <c r="X431" s="604"/>
    </row>
    <row r="432" spans="24:24">
      <c r="X432" s="604"/>
    </row>
    <row r="433" spans="24:24">
      <c r="X433" s="604"/>
    </row>
    <row r="434" spans="24:24">
      <c r="X434" s="604"/>
    </row>
    <row r="435" spans="24:24">
      <c r="X435" s="604"/>
    </row>
    <row r="436" spans="24:24">
      <c r="X436" s="604"/>
    </row>
    <row r="437" spans="24:24">
      <c r="X437" s="604"/>
    </row>
    <row r="438" spans="24:24">
      <c r="X438" s="604"/>
    </row>
    <row r="439" spans="24:24">
      <c r="X439" s="604"/>
    </row>
    <row r="440" spans="24:24">
      <c r="X440" s="604"/>
    </row>
    <row r="441" spans="24:24">
      <c r="X441" s="604"/>
    </row>
    <row r="442" spans="24:24">
      <c r="X442" s="604"/>
    </row>
    <row r="443" spans="24:24">
      <c r="X443" s="604"/>
    </row>
    <row r="444" spans="24:24">
      <c r="X444" s="604"/>
    </row>
    <row r="445" spans="24:24">
      <c r="X445" s="604"/>
    </row>
    <row r="446" spans="24:24">
      <c r="X446" s="604"/>
    </row>
    <row r="447" spans="24:24">
      <c r="X447" s="604"/>
    </row>
    <row r="448" spans="24:24">
      <c r="X448" s="604"/>
    </row>
    <row r="449" spans="24:24">
      <c r="X449" s="604"/>
    </row>
    <row r="450" spans="24:24">
      <c r="X450" s="604"/>
    </row>
    <row r="451" spans="24:24">
      <c r="X451" s="604"/>
    </row>
    <row r="452" spans="24:24">
      <c r="X452" s="604"/>
    </row>
    <row r="453" spans="24:24">
      <c r="X453" s="604"/>
    </row>
    <row r="454" spans="24:24">
      <c r="X454" s="604"/>
    </row>
    <row r="455" spans="24:24">
      <c r="X455" s="604"/>
    </row>
    <row r="456" spans="24:24">
      <c r="X456" s="604"/>
    </row>
    <row r="457" spans="24:24">
      <c r="X457" s="604"/>
    </row>
    <row r="458" spans="24:24">
      <c r="X458" s="604"/>
    </row>
    <row r="529" spans="24:24">
      <c r="X529" s="604"/>
    </row>
    <row r="530" spans="24:24">
      <c r="X530" s="604"/>
    </row>
    <row r="531" spans="24:24">
      <c r="X531" s="604"/>
    </row>
    <row r="532" spans="24:24">
      <c r="X532" s="604"/>
    </row>
  </sheetData>
  <mergeCells count="27">
    <mergeCell ref="A1:W1"/>
    <mergeCell ref="A2:W2"/>
    <mergeCell ref="C6:M6"/>
    <mergeCell ref="N6:V6"/>
    <mergeCell ref="B253:W253"/>
    <mergeCell ref="A6:A7"/>
    <mergeCell ref="A8:A48"/>
    <mergeCell ref="A49:A55"/>
    <mergeCell ref="A56:A60"/>
    <mergeCell ref="A61:A66"/>
    <mergeCell ref="A68:A81"/>
    <mergeCell ref="A85:A91"/>
    <mergeCell ref="A92:A96"/>
    <mergeCell ref="A97:A104"/>
    <mergeCell ref="A105:A107"/>
    <mergeCell ref="A108:A115"/>
    <mergeCell ref="C254:D254"/>
    <mergeCell ref="N254:O254"/>
    <mergeCell ref="C259:D259"/>
    <mergeCell ref="N259:O259"/>
    <mergeCell ref="C262:D262"/>
    <mergeCell ref="N262:O262"/>
    <mergeCell ref="A116:A119"/>
    <mergeCell ref="A121:A123"/>
    <mergeCell ref="A128:A146"/>
    <mergeCell ref="B6:B7"/>
    <mergeCell ref="W6:W7"/>
  </mergeCells>
  <pageMargins left="0.77777777777777801" right="0.7" top="0.33541666666666697" bottom="0.75" header="0.3" footer="0.3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170"/>
  <sheetViews>
    <sheetView showWhiteSpace="0" topLeftCell="A41" zoomScale="80" zoomScaleNormal="80" zoomScalePageLayoutView="80" workbookViewId="0">
      <selection activeCell="B61" sqref="B61"/>
    </sheetView>
  </sheetViews>
  <sheetFormatPr defaultColWidth="8.7109375" defaultRowHeight="15"/>
  <cols>
    <col min="1" max="1" width="4.5703125" customWidth="1"/>
    <col min="2" max="2" width="20.28515625" customWidth="1"/>
    <col min="3" max="3" width="10.85546875" customWidth="1"/>
    <col min="4" max="4" width="13.7109375" style="68" customWidth="1"/>
    <col min="5" max="5" width="12.7109375" customWidth="1"/>
    <col min="6" max="6" width="12" customWidth="1"/>
    <col min="7" max="7" width="11.5703125" customWidth="1"/>
    <col min="8" max="8" width="11" customWidth="1"/>
    <col min="9" max="9" width="10.5703125" customWidth="1"/>
    <col min="10" max="10" width="11.7109375" customWidth="1"/>
    <col min="11" max="11" width="10.42578125" customWidth="1"/>
    <col min="12" max="12" width="11.42578125" customWidth="1"/>
    <col min="13" max="13" width="13" customWidth="1"/>
    <col min="14" max="14" width="13.28515625"/>
    <col min="15" max="15" width="12.7109375"/>
    <col min="16" max="16" width="8.85546875"/>
  </cols>
  <sheetData>
    <row r="2" spans="1:16">
      <c r="A2" s="928" t="s">
        <v>456</v>
      </c>
      <c r="B2" s="928"/>
      <c r="C2" s="928"/>
      <c r="D2" s="927"/>
      <c r="E2" s="928"/>
      <c r="F2" s="928"/>
      <c r="G2" s="928"/>
      <c r="H2" s="928"/>
      <c r="I2" s="928"/>
      <c r="J2" s="928"/>
      <c r="K2" s="928"/>
      <c r="L2" s="928"/>
      <c r="M2" s="928"/>
    </row>
    <row r="3" spans="1:16">
      <c r="A3" s="928" t="s">
        <v>457</v>
      </c>
      <c r="B3" s="928"/>
      <c r="C3" s="928"/>
      <c r="D3" s="927"/>
      <c r="E3" s="928"/>
      <c r="F3" s="928"/>
      <c r="G3" s="928"/>
      <c r="H3" s="928"/>
      <c r="I3" s="928"/>
      <c r="J3" s="928"/>
      <c r="K3" s="928"/>
      <c r="L3" s="928"/>
      <c r="M3" s="928"/>
    </row>
    <row r="4" spans="1:16">
      <c r="A4" s="929" t="s">
        <v>458</v>
      </c>
      <c r="B4" s="929"/>
      <c r="C4" s="38" t="s">
        <v>459</v>
      </c>
      <c r="D4" s="59"/>
      <c r="F4" s="38"/>
      <c r="M4" s="498"/>
    </row>
    <row r="5" spans="1:16">
      <c r="A5" s="933" t="s">
        <v>460</v>
      </c>
      <c r="B5" s="930" t="s">
        <v>461</v>
      </c>
      <c r="C5" s="938" t="s">
        <v>200</v>
      </c>
      <c r="D5" s="940" t="s">
        <v>462</v>
      </c>
      <c r="E5" s="921" t="s">
        <v>463</v>
      </c>
      <c r="F5" s="921"/>
      <c r="G5" s="930"/>
      <c r="H5" s="930"/>
      <c r="I5" s="479"/>
      <c r="J5" s="921" t="s">
        <v>464</v>
      </c>
      <c r="K5" s="921"/>
      <c r="L5" s="940" t="s">
        <v>465</v>
      </c>
      <c r="M5" s="943" t="s">
        <v>466</v>
      </c>
    </row>
    <row r="6" spans="1:16">
      <c r="A6" s="934"/>
      <c r="B6" s="936"/>
      <c r="C6" s="939"/>
      <c r="D6" s="941"/>
      <c r="E6" s="922" t="s">
        <v>467</v>
      </c>
      <c r="F6" s="942" t="s">
        <v>200</v>
      </c>
      <c r="G6" s="937" t="s">
        <v>468</v>
      </c>
      <c r="H6" s="937" t="s">
        <v>469</v>
      </c>
      <c r="I6" s="937" t="s">
        <v>105</v>
      </c>
      <c r="J6" s="922"/>
      <c r="K6" s="922"/>
      <c r="L6" s="941"/>
      <c r="M6" s="944"/>
    </row>
    <row r="7" spans="1:16">
      <c r="A7" s="935"/>
      <c r="B7" s="937"/>
      <c r="C7" s="939"/>
      <c r="D7" s="941"/>
      <c r="E7" s="942"/>
      <c r="F7" s="941"/>
      <c r="G7" s="939"/>
      <c r="H7" s="939"/>
      <c r="I7" s="939"/>
      <c r="J7" s="480" t="s">
        <v>470</v>
      </c>
      <c r="K7" s="480" t="s">
        <v>469</v>
      </c>
      <c r="L7" s="941"/>
      <c r="M7" s="944"/>
    </row>
    <row r="8" spans="1:16" ht="15.95" customHeight="1">
      <c r="A8" s="85">
        <v>1</v>
      </c>
      <c r="B8" s="481" t="s">
        <v>471</v>
      </c>
      <c r="C8" s="836" t="str">
        <f>C56</f>
        <v>10-02-2023</v>
      </c>
      <c r="D8" s="483">
        <v>5900000</v>
      </c>
      <c r="E8" s="48">
        <v>4950000</v>
      </c>
      <c r="F8" s="55"/>
      <c r="G8" s="484"/>
      <c r="H8" s="484"/>
      <c r="I8" s="484">
        <f t="shared" ref="I8:I13" si="0">G8+H8</f>
        <v>0</v>
      </c>
      <c r="J8" s="48">
        <f t="shared" ref="J8:J13" si="1">SUM(E8-G8)</f>
        <v>4950000</v>
      </c>
      <c r="K8" s="48"/>
      <c r="L8" s="499"/>
      <c r="M8" s="500"/>
    </row>
    <row r="9" spans="1:16" ht="15.95" customHeight="1">
      <c r="A9" s="85">
        <f>A8+1</f>
        <v>2</v>
      </c>
      <c r="B9" s="481" t="s">
        <v>472</v>
      </c>
      <c r="C9" s="836" t="s">
        <v>473</v>
      </c>
      <c r="D9" s="483">
        <v>2000000</v>
      </c>
      <c r="E9" s="48">
        <v>600000</v>
      </c>
      <c r="F9" s="837" t="s">
        <v>474</v>
      </c>
      <c r="G9" s="484">
        <v>100000</v>
      </c>
      <c r="H9" s="484"/>
      <c r="I9" s="484">
        <f t="shared" si="0"/>
        <v>100000</v>
      </c>
      <c r="J9" s="48">
        <f t="shared" si="1"/>
        <v>500000</v>
      </c>
      <c r="K9" s="48"/>
      <c r="L9" s="499"/>
      <c r="M9" s="500"/>
    </row>
    <row r="10" spans="1:16" ht="15.95" customHeight="1">
      <c r="A10" s="85">
        <f>A9+1</f>
        <v>3</v>
      </c>
      <c r="B10" s="485" t="s">
        <v>475</v>
      </c>
      <c r="C10" s="482"/>
      <c r="D10" s="483">
        <v>44000000</v>
      </c>
      <c r="E10" s="48">
        <v>40700000</v>
      </c>
      <c r="F10" s="55"/>
      <c r="G10" s="484"/>
      <c r="H10" s="484"/>
      <c r="I10" s="484">
        <f t="shared" si="0"/>
        <v>0</v>
      </c>
      <c r="J10" s="48">
        <f t="shared" si="1"/>
        <v>40700000</v>
      </c>
      <c r="K10" s="48"/>
      <c r="L10" s="501"/>
      <c r="M10" s="502"/>
    </row>
    <row r="11" spans="1:16" ht="15.95" customHeight="1">
      <c r="A11" s="85">
        <f>A10+1</f>
        <v>4</v>
      </c>
      <c r="B11" s="485" t="s">
        <v>390</v>
      </c>
      <c r="C11" s="482"/>
      <c r="D11" s="483">
        <v>15000000</v>
      </c>
      <c r="E11" s="48">
        <v>12950000</v>
      </c>
      <c r="F11" s="837" t="s">
        <v>474</v>
      </c>
      <c r="G11" s="484">
        <v>100000</v>
      </c>
      <c r="H11" s="484"/>
      <c r="I11" s="484">
        <f t="shared" si="0"/>
        <v>100000</v>
      </c>
      <c r="J11" s="48">
        <f t="shared" si="1"/>
        <v>12850000</v>
      </c>
      <c r="K11" s="48"/>
      <c r="L11" s="499"/>
      <c r="M11" s="500"/>
    </row>
    <row r="12" spans="1:16" ht="15.95" customHeight="1">
      <c r="A12" s="85">
        <f>A11+1</f>
        <v>5</v>
      </c>
      <c r="B12" s="481" t="s">
        <v>476</v>
      </c>
      <c r="C12" s="486"/>
      <c r="D12" s="487">
        <v>5000000</v>
      </c>
      <c r="E12" s="488">
        <v>2050000</v>
      </c>
      <c r="F12" s="838" t="s">
        <v>474</v>
      </c>
      <c r="G12" s="489">
        <v>150000</v>
      </c>
      <c r="H12" s="489"/>
      <c r="I12" s="484">
        <f t="shared" si="0"/>
        <v>150000</v>
      </c>
      <c r="J12" s="488">
        <f t="shared" si="1"/>
        <v>1900000</v>
      </c>
      <c r="K12" s="488"/>
      <c r="L12" s="499"/>
      <c r="M12" s="500"/>
    </row>
    <row r="13" spans="1:16" ht="15.95" customHeight="1">
      <c r="A13" s="85">
        <f>A12+1</f>
        <v>6</v>
      </c>
      <c r="B13" s="485" t="s">
        <v>477</v>
      </c>
      <c r="C13" s="482"/>
      <c r="D13" s="483">
        <v>1159840</v>
      </c>
      <c r="E13" s="48">
        <v>809840</v>
      </c>
      <c r="F13" s="55"/>
      <c r="G13" s="484"/>
      <c r="H13" s="484"/>
      <c r="I13" s="484">
        <f t="shared" si="0"/>
        <v>0</v>
      </c>
      <c r="J13" s="48">
        <f t="shared" si="1"/>
        <v>809840</v>
      </c>
      <c r="K13" s="48"/>
      <c r="L13" s="499"/>
      <c r="M13" s="500"/>
    </row>
    <row r="14" spans="1:16" ht="15.95" customHeight="1">
      <c r="A14" s="85">
        <f t="shared" ref="A14:A45" si="2">A13+1</f>
        <v>7</v>
      </c>
      <c r="B14" s="490" t="s">
        <v>358</v>
      </c>
      <c r="C14" s="482"/>
      <c r="D14" s="491">
        <v>5000000</v>
      </c>
      <c r="E14" s="48">
        <v>1797008</v>
      </c>
      <c r="F14" s="837" t="s">
        <v>344</v>
      </c>
      <c r="G14" s="484">
        <v>205075</v>
      </c>
      <c r="H14" s="484">
        <v>44925</v>
      </c>
      <c r="I14" s="484">
        <f t="shared" ref="I14:I36" si="3">G14+H14</f>
        <v>250000</v>
      </c>
      <c r="J14" s="48">
        <f t="shared" ref="J14:J57" si="4">SUM(E14-G14)</f>
        <v>1591933</v>
      </c>
      <c r="K14" s="48">
        <f t="shared" ref="K14:K32" si="5">SUM(J14*2.5%)</f>
        <v>39798.324999999997</v>
      </c>
      <c r="L14" s="48"/>
      <c r="M14" s="503"/>
      <c r="N14" s="72"/>
    </row>
    <row r="15" spans="1:16" ht="15.95" customHeight="1">
      <c r="A15" s="85">
        <f t="shared" si="2"/>
        <v>8</v>
      </c>
      <c r="B15" s="492" t="s">
        <v>478</v>
      </c>
      <c r="C15" s="486"/>
      <c r="D15" s="483">
        <v>3569061</v>
      </c>
      <c r="E15" s="488">
        <v>2562860</v>
      </c>
      <c r="F15" s="838" t="s">
        <v>300</v>
      </c>
      <c r="G15" s="489">
        <v>85928</v>
      </c>
      <c r="H15" s="489">
        <v>64072</v>
      </c>
      <c r="I15" s="484">
        <f t="shared" si="3"/>
        <v>150000</v>
      </c>
      <c r="J15" s="488">
        <f t="shared" si="4"/>
        <v>2476932</v>
      </c>
      <c r="K15" s="48">
        <f t="shared" si="5"/>
        <v>61923.3</v>
      </c>
      <c r="L15" s="504"/>
      <c r="M15" s="505"/>
      <c r="N15" s="72"/>
      <c r="O15" s="506"/>
    </row>
    <row r="16" spans="1:16" ht="15.95" customHeight="1">
      <c r="A16" s="85">
        <f t="shared" si="2"/>
        <v>9</v>
      </c>
      <c r="B16" s="493" t="s">
        <v>479</v>
      </c>
      <c r="C16" s="482"/>
      <c r="D16" s="491">
        <v>1088597</v>
      </c>
      <c r="E16" s="48">
        <v>825957</v>
      </c>
      <c r="F16" s="837" t="s">
        <v>474</v>
      </c>
      <c r="G16" s="484">
        <v>90265</v>
      </c>
      <c r="H16" s="484">
        <v>109735</v>
      </c>
      <c r="I16" s="484">
        <f t="shared" si="3"/>
        <v>200000</v>
      </c>
      <c r="J16" s="48">
        <f t="shared" si="4"/>
        <v>735692</v>
      </c>
      <c r="K16" s="48">
        <f t="shared" si="5"/>
        <v>18392.3</v>
      </c>
      <c r="L16" s="507">
        <v>89086</v>
      </c>
      <c r="M16" s="508"/>
      <c r="N16" s="506">
        <f>L16+K16</f>
        <v>107478.3</v>
      </c>
      <c r="O16" s="72">
        <f>200000-N16</f>
        <v>92521.7</v>
      </c>
      <c r="P16" s="72">
        <f>J16+K16</f>
        <v>754084.3</v>
      </c>
    </row>
    <row r="17" spans="1:15" ht="15.95" customHeight="1">
      <c r="A17" s="85">
        <f t="shared" si="2"/>
        <v>10</v>
      </c>
      <c r="B17" s="494" t="s">
        <v>384</v>
      </c>
      <c r="C17" s="486"/>
      <c r="D17" s="483">
        <v>967246</v>
      </c>
      <c r="E17" s="488">
        <v>906422</v>
      </c>
      <c r="F17" s="838" t="s">
        <v>474</v>
      </c>
      <c r="G17" s="489">
        <v>11695</v>
      </c>
      <c r="H17" s="489">
        <v>63305</v>
      </c>
      <c r="I17" s="484">
        <f t="shared" si="3"/>
        <v>75000</v>
      </c>
      <c r="J17" s="488">
        <f t="shared" si="4"/>
        <v>894727</v>
      </c>
      <c r="K17" s="488">
        <f t="shared" si="5"/>
        <v>22368.174999999999</v>
      </c>
      <c r="L17" s="488">
        <v>40644</v>
      </c>
      <c r="M17" s="509"/>
      <c r="N17" s="72"/>
      <c r="O17" s="72"/>
    </row>
    <row r="18" spans="1:15" ht="15.95" customHeight="1">
      <c r="A18" s="85">
        <f t="shared" si="2"/>
        <v>11</v>
      </c>
      <c r="B18" s="485" t="s">
        <v>480</v>
      </c>
      <c r="C18" s="482"/>
      <c r="D18" s="483">
        <v>722590</v>
      </c>
      <c r="E18" s="48">
        <v>479931</v>
      </c>
      <c r="F18" s="55"/>
      <c r="G18" s="484"/>
      <c r="H18" s="484"/>
      <c r="I18" s="484">
        <f t="shared" si="3"/>
        <v>0</v>
      </c>
      <c r="J18" s="48">
        <f t="shared" si="4"/>
        <v>479931</v>
      </c>
      <c r="K18" s="488">
        <f t="shared" si="5"/>
        <v>11998.275</v>
      </c>
      <c r="L18" s="504">
        <v>71988</v>
      </c>
      <c r="M18" s="510"/>
      <c r="N18" s="506"/>
      <c r="O18" s="72"/>
    </row>
    <row r="19" spans="1:15" ht="15.95" customHeight="1">
      <c r="A19" s="85">
        <f t="shared" si="2"/>
        <v>12</v>
      </c>
      <c r="B19" s="494" t="s">
        <v>481</v>
      </c>
      <c r="C19" s="482"/>
      <c r="D19" s="483">
        <v>1784893</v>
      </c>
      <c r="E19" s="48">
        <v>1774138</v>
      </c>
      <c r="F19" s="837" t="s">
        <v>344</v>
      </c>
      <c r="G19" s="484">
        <v>55647</v>
      </c>
      <c r="H19" s="484">
        <v>44353</v>
      </c>
      <c r="I19" s="484">
        <f t="shared" si="3"/>
        <v>100000</v>
      </c>
      <c r="J19" s="48">
        <f t="shared" si="4"/>
        <v>1718491</v>
      </c>
      <c r="K19" s="48">
        <f t="shared" si="5"/>
        <v>42962.275000000001</v>
      </c>
      <c r="L19" s="504"/>
      <c r="M19" s="510"/>
      <c r="N19" s="72"/>
      <c r="O19" s="72"/>
    </row>
    <row r="20" spans="1:15" ht="15.95" customHeight="1">
      <c r="A20" s="85">
        <f t="shared" si="2"/>
        <v>13</v>
      </c>
      <c r="B20" s="485" t="s">
        <v>482</v>
      </c>
      <c r="C20" s="482"/>
      <c r="D20" s="483">
        <v>756751</v>
      </c>
      <c r="E20" s="48">
        <v>724722</v>
      </c>
      <c r="F20" s="837" t="s">
        <v>266</v>
      </c>
      <c r="G20" s="484">
        <v>724722</v>
      </c>
      <c r="H20" s="484">
        <v>108708</v>
      </c>
      <c r="I20" s="484">
        <f t="shared" si="3"/>
        <v>833430</v>
      </c>
      <c r="J20" s="48">
        <f t="shared" si="4"/>
        <v>0</v>
      </c>
      <c r="K20" s="48">
        <f t="shared" si="5"/>
        <v>0</v>
      </c>
      <c r="L20" s="511"/>
      <c r="M20" s="510"/>
      <c r="O20" s="72">
        <f>J20+L20</f>
        <v>0</v>
      </c>
    </row>
    <row r="21" spans="1:15" ht="15.95" customHeight="1">
      <c r="A21" s="85">
        <f t="shared" si="2"/>
        <v>14</v>
      </c>
      <c r="B21" s="494" t="s">
        <v>439</v>
      </c>
      <c r="C21" s="482"/>
      <c r="D21" s="483">
        <v>3611701</v>
      </c>
      <c r="E21" s="48">
        <v>3592044</v>
      </c>
      <c r="F21" s="837" t="s">
        <v>474</v>
      </c>
      <c r="G21" s="484">
        <v>10199</v>
      </c>
      <c r="H21" s="489">
        <v>89801</v>
      </c>
      <c r="I21" s="484">
        <f t="shared" si="3"/>
        <v>100000</v>
      </c>
      <c r="J21" s="48">
        <f t="shared" si="4"/>
        <v>3581845</v>
      </c>
      <c r="K21" s="48">
        <f t="shared" si="5"/>
        <v>89546.125</v>
      </c>
      <c r="L21" s="499"/>
      <c r="M21" s="500"/>
      <c r="N21" s="72">
        <f>100000-H21</f>
        <v>10199</v>
      </c>
    </row>
    <row r="22" spans="1:15" ht="15.95" customHeight="1">
      <c r="A22" s="85">
        <f t="shared" si="2"/>
        <v>15</v>
      </c>
      <c r="B22" s="485" t="s">
        <v>483</v>
      </c>
      <c r="C22" s="482"/>
      <c r="D22" s="487">
        <v>811082</v>
      </c>
      <c r="E22" s="48">
        <v>808410</v>
      </c>
      <c r="F22" s="837" t="s">
        <v>266</v>
      </c>
      <c r="G22" s="484">
        <v>808410</v>
      </c>
      <c r="H22" s="484">
        <v>74046</v>
      </c>
      <c r="I22" s="484">
        <f t="shared" si="3"/>
        <v>882456</v>
      </c>
      <c r="J22" s="48">
        <f t="shared" si="4"/>
        <v>0</v>
      </c>
      <c r="K22" s="48">
        <f t="shared" si="5"/>
        <v>0</v>
      </c>
      <c r="L22" s="512"/>
      <c r="M22" s="500"/>
      <c r="O22" s="72">
        <f>J22+L22</f>
        <v>0</v>
      </c>
    </row>
    <row r="23" spans="1:15" ht="15.95" customHeight="1">
      <c r="A23" s="85">
        <f t="shared" si="2"/>
        <v>16</v>
      </c>
      <c r="B23" s="494" t="s">
        <v>484</v>
      </c>
      <c r="C23" s="486"/>
      <c r="D23" s="483">
        <v>1755363</v>
      </c>
      <c r="E23" s="488">
        <v>1263615</v>
      </c>
      <c r="F23" s="71"/>
      <c r="G23" s="489"/>
      <c r="H23" s="489"/>
      <c r="I23" s="484">
        <f t="shared" si="3"/>
        <v>0</v>
      </c>
      <c r="J23" s="488">
        <f t="shared" si="4"/>
        <v>1263615</v>
      </c>
      <c r="K23" s="48">
        <f t="shared" si="5"/>
        <v>31590.375</v>
      </c>
      <c r="L23" s="513">
        <v>126360</v>
      </c>
      <c r="M23" s="500"/>
      <c r="N23" s="506"/>
      <c r="O23" s="72">
        <f>O22+O20</f>
        <v>0</v>
      </c>
    </row>
    <row r="24" spans="1:15" ht="15.95" customHeight="1">
      <c r="A24" s="85">
        <f t="shared" si="2"/>
        <v>17</v>
      </c>
      <c r="B24" s="495" t="s">
        <v>485</v>
      </c>
      <c r="C24" s="482"/>
      <c r="D24" s="483">
        <v>1755480</v>
      </c>
      <c r="E24" s="48">
        <v>1441658</v>
      </c>
      <c r="F24" s="837" t="s">
        <v>474</v>
      </c>
      <c r="G24" s="484">
        <v>33959</v>
      </c>
      <c r="H24" s="484">
        <v>36041</v>
      </c>
      <c r="I24" s="484">
        <f t="shared" si="3"/>
        <v>70000</v>
      </c>
      <c r="J24" s="48">
        <f t="shared" si="4"/>
        <v>1407699</v>
      </c>
      <c r="K24" s="48">
        <f t="shared" si="5"/>
        <v>35192.474999999999</v>
      </c>
      <c r="L24" s="499"/>
      <c r="M24" s="500"/>
      <c r="N24" s="514"/>
      <c r="O24" s="72"/>
    </row>
    <row r="25" spans="1:15" ht="15.95" customHeight="1">
      <c r="A25" s="85">
        <f t="shared" si="2"/>
        <v>18</v>
      </c>
      <c r="B25" s="495" t="s">
        <v>486</v>
      </c>
      <c r="C25" s="486"/>
      <c r="D25" s="483">
        <v>1493970</v>
      </c>
      <c r="E25" s="488">
        <v>1415178</v>
      </c>
      <c r="F25" s="71"/>
      <c r="G25" s="489"/>
      <c r="H25" s="489"/>
      <c r="I25" s="484">
        <f t="shared" si="3"/>
        <v>0</v>
      </c>
      <c r="J25" s="488">
        <f t="shared" si="4"/>
        <v>1415178</v>
      </c>
      <c r="K25" s="488"/>
      <c r="L25" s="499"/>
      <c r="M25" s="515" t="s">
        <v>487</v>
      </c>
    </row>
    <row r="26" spans="1:15" ht="15.95" customHeight="1">
      <c r="A26" s="85">
        <f t="shared" si="2"/>
        <v>19</v>
      </c>
      <c r="B26" s="495" t="s">
        <v>488</v>
      </c>
      <c r="C26" s="836" t="s">
        <v>489</v>
      </c>
      <c r="D26" s="483">
        <v>2868402</v>
      </c>
      <c r="E26" s="48">
        <v>0</v>
      </c>
      <c r="F26" s="55"/>
      <c r="G26" s="484"/>
      <c r="H26" s="484"/>
      <c r="I26" s="484">
        <f t="shared" si="3"/>
        <v>0</v>
      </c>
      <c r="J26" s="48">
        <f t="shared" si="4"/>
        <v>0</v>
      </c>
      <c r="K26" s="48">
        <f t="shared" si="5"/>
        <v>0</v>
      </c>
      <c r="L26" s="499">
        <v>264256</v>
      </c>
      <c r="M26" s="500"/>
    </row>
    <row r="27" spans="1:15" ht="15.95" customHeight="1">
      <c r="A27" s="85">
        <f t="shared" si="2"/>
        <v>20</v>
      </c>
      <c r="B27" s="495" t="s">
        <v>490</v>
      </c>
      <c r="C27" s="486"/>
      <c r="D27" s="483">
        <v>1876372</v>
      </c>
      <c r="E27" s="488">
        <v>724211</v>
      </c>
      <c r="F27" s="838" t="s">
        <v>474</v>
      </c>
      <c r="G27" s="489">
        <v>81895</v>
      </c>
      <c r="H27" s="489">
        <v>18105</v>
      </c>
      <c r="I27" s="484">
        <f t="shared" si="3"/>
        <v>100000</v>
      </c>
      <c r="J27" s="488">
        <f t="shared" si="4"/>
        <v>642316</v>
      </c>
      <c r="K27" s="48">
        <f t="shared" si="5"/>
        <v>16057.9</v>
      </c>
      <c r="L27" s="513"/>
      <c r="M27" s="500"/>
      <c r="N27" s="506"/>
      <c r="O27" s="72"/>
    </row>
    <row r="28" spans="1:15" ht="15.95" customHeight="1">
      <c r="A28" s="85">
        <f t="shared" si="2"/>
        <v>21</v>
      </c>
      <c r="B28" s="495" t="s">
        <v>491</v>
      </c>
      <c r="C28" s="836" t="s">
        <v>492</v>
      </c>
      <c r="D28" s="483">
        <v>2000000</v>
      </c>
      <c r="E28" s="48">
        <v>1857091</v>
      </c>
      <c r="F28" s="837" t="s">
        <v>474</v>
      </c>
      <c r="G28" s="484">
        <v>3573</v>
      </c>
      <c r="H28" s="489">
        <v>46427</v>
      </c>
      <c r="I28" s="484">
        <f t="shared" si="3"/>
        <v>50000</v>
      </c>
      <c r="J28" s="48">
        <f t="shared" si="4"/>
        <v>1853518</v>
      </c>
      <c r="K28" s="48">
        <f t="shared" si="5"/>
        <v>46337.95</v>
      </c>
      <c r="L28" s="499"/>
      <c r="M28" s="500"/>
      <c r="N28" s="72"/>
      <c r="O28" s="72"/>
    </row>
    <row r="29" spans="1:15" ht="15.95" customHeight="1">
      <c r="A29" s="85">
        <f t="shared" si="2"/>
        <v>22</v>
      </c>
      <c r="B29" s="495" t="s">
        <v>493</v>
      </c>
      <c r="C29" s="836" t="s">
        <v>494</v>
      </c>
      <c r="D29" s="483">
        <v>4568513</v>
      </c>
      <c r="E29" s="48">
        <v>4394990</v>
      </c>
      <c r="F29" s="837" t="s">
        <v>474</v>
      </c>
      <c r="G29" s="484"/>
      <c r="H29" s="484">
        <v>100000</v>
      </c>
      <c r="I29" s="484">
        <f t="shared" si="3"/>
        <v>100000</v>
      </c>
      <c r="J29" s="48">
        <f t="shared" si="4"/>
        <v>4394990</v>
      </c>
      <c r="K29" s="48">
        <f t="shared" si="5"/>
        <v>109874.75</v>
      </c>
      <c r="L29" s="499">
        <v>488875</v>
      </c>
      <c r="M29" s="516"/>
      <c r="N29" s="506"/>
    </row>
    <row r="30" spans="1:15" ht="15.95" customHeight="1">
      <c r="A30" s="85">
        <f t="shared" si="2"/>
        <v>23</v>
      </c>
      <c r="B30" s="495" t="s">
        <v>340</v>
      </c>
      <c r="C30" s="836" t="s">
        <v>495</v>
      </c>
      <c r="D30" s="483">
        <v>2381327</v>
      </c>
      <c r="E30" s="48">
        <v>1726046</v>
      </c>
      <c r="F30" s="837" t="s">
        <v>339</v>
      </c>
      <c r="G30" s="484">
        <v>6849</v>
      </c>
      <c r="H30" s="484">
        <v>43151</v>
      </c>
      <c r="I30" s="484">
        <f t="shared" si="3"/>
        <v>50000</v>
      </c>
      <c r="J30" s="48">
        <f t="shared" si="4"/>
        <v>1719197</v>
      </c>
      <c r="K30" s="48">
        <f t="shared" si="5"/>
        <v>42979.925000000003</v>
      </c>
      <c r="L30" s="499"/>
      <c r="M30" s="500"/>
      <c r="N30" s="72"/>
    </row>
    <row r="31" spans="1:15" ht="15.95" customHeight="1">
      <c r="A31" s="85">
        <f t="shared" si="2"/>
        <v>24</v>
      </c>
      <c r="B31" s="495" t="s">
        <v>496</v>
      </c>
      <c r="C31" s="836" t="s">
        <v>495</v>
      </c>
      <c r="D31" s="483">
        <v>5911040</v>
      </c>
      <c r="E31" s="48">
        <v>5911040</v>
      </c>
      <c r="F31" s="837" t="s">
        <v>474</v>
      </c>
      <c r="G31" s="484"/>
      <c r="H31" s="484">
        <v>100000</v>
      </c>
      <c r="I31" s="484">
        <f t="shared" si="3"/>
        <v>100000</v>
      </c>
      <c r="J31" s="48">
        <f t="shared" si="4"/>
        <v>5911040</v>
      </c>
      <c r="K31" s="48">
        <f t="shared" si="5"/>
        <v>147776</v>
      </c>
      <c r="L31" s="499">
        <v>424160</v>
      </c>
      <c r="M31" s="500"/>
      <c r="N31" s="72"/>
      <c r="O31" s="506"/>
    </row>
    <row r="32" spans="1:15" ht="15.95" customHeight="1">
      <c r="A32" s="85">
        <f t="shared" si="2"/>
        <v>25</v>
      </c>
      <c r="B32" s="495" t="s">
        <v>497</v>
      </c>
      <c r="C32" s="836" t="s">
        <v>495</v>
      </c>
      <c r="D32" s="483">
        <v>2000000</v>
      </c>
      <c r="E32" s="48">
        <v>480406</v>
      </c>
      <c r="F32" s="55"/>
      <c r="G32" s="484"/>
      <c r="H32" s="484"/>
      <c r="I32" s="484">
        <f t="shared" si="3"/>
        <v>0</v>
      </c>
      <c r="J32" s="48">
        <f t="shared" si="4"/>
        <v>480406</v>
      </c>
      <c r="K32" s="48">
        <f t="shared" si="5"/>
        <v>12010.15</v>
      </c>
      <c r="L32" s="513">
        <v>36165</v>
      </c>
      <c r="M32" s="500"/>
      <c r="N32" s="506"/>
      <c r="O32" s="506"/>
    </row>
    <row r="33" spans="1:16" ht="15.95" customHeight="1">
      <c r="A33" s="85">
        <f t="shared" si="2"/>
        <v>26</v>
      </c>
      <c r="B33" s="481" t="s">
        <v>498</v>
      </c>
      <c r="C33" s="839" t="s">
        <v>495</v>
      </c>
      <c r="D33" s="483">
        <v>1202503</v>
      </c>
      <c r="E33" s="488">
        <v>813026</v>
      </c>
      <c r="F33" s="71"/>
      <c r="G33" s="489"/>
      <c r="H33" s="489"/>
      <c r="I33" s="484">
        <f t="shared" si="3"/>
        <v>0</v>
      </c>
      <c r="J33" s="488">
        <f t="shared" si="4"/>
        <v>813026</v>
      </c>
      <c r="K33" s="48"/>
      <c r="L33" s="499"/>
      <c r="M33" s="515" t="s">
        <v>499</v>
      </c>
    </row>
    <row r="34" spans="1:16" ht="15.95" customHeight="1">
      <c r="A34" s="85">
        <f t="shared" si="2"/>
        <v>27</v>
      </c>
      <c r="B34" s="495" t="s">
        <v>500</v>
      </c>
      <c r="C34" s="836" t="s">
        <v>495</v>
      </c>
      <c r="D34" s="483">
        <v>22500000</v>
      </c>
      <c r="E34" s="48">
        <v>20000000</v>
      </c>
      <c r="F34" s="837" t="s">
        <v>474</v>
      </c>
      <c r="G34" s="484"/>
      <c r="H34" s="496">
        <v>500000</v>
      </c>
      <c r="I34" s="484">
        <f t="shared" si="3"/>
        <v>500000</v>
      </c>
      <c r="J34" s="48">
        <f t="shared" si="4"/>
        <v>20000000</v>
      </c>
      <c r="K34" s="48">
        <f>SUM(J34*2.5%)</f>
        <v>500000</v>
      </c>
      <c r="L34" s="499"/>
      <c r="M34" s="500"/>
    </row>
    <row r="35" spans="1:16" ht="15.95" customHeight="1">
      <c r="A35" s="85">
        <f t="shared" si="2"/>
        <v>28</v>
      </c>
      <c r="B35" s="495" t="s">
        <v>501</v>
      </c>
      <c r="C35" s="836" t="s">
        <v>502</v>
      </c>
      <c r="D35" s="483">
        <v>1496052</v>
      </c>
      <c r="E35" s="48">
        <v>1246531</v>
      </c>
      <c r="F35" s="837" t="s">
        <v>474</v>
      </c>
      <c r="G35" s="484">
        <v>17674</v>
      </c>
      <c r="H35" s="484">
        <v>32326</v>
      </c>
      <c r="I35" s="484">
        <f t="shared" si="3"/>
        <v>50000</v>
      </c>
      <c r="J35" s="48">
        <f t="shared" si="4"/>
        <v>1228857</v>
      </c>
      <c r="K35" s="48">
        <f>SUM(J35*2.5%)</f>
        <v>30721.424999999999</v>
      </c>
      <c r="L35" s="499"/>
      <c r="M35" s="500"/>
      <c r="N35" s="72"/>
    </row>
    <row r="36" spans="1:16" ht="15.95" customHeight="1">
      <c r="A36" s="85">
        <f t="shared" si="2"/>
        <v>29</v>
      </c>
      <c r="B36" s="495" t="s">
        <v>503</v>
      </c>
      <c r="C36" s="482"/>
      <c r="D36" s="483">
        <v>1360543</v>
      </c>
      <c r="E36" s="48">
        <v>694762</v>
      </c>
      <c r="F36" s="837" t="s">
        <v>474</v>
      </c>
      <c r="G36" s="484"/>
      <c r="H36" s="484">
        <v>50000</v>
      </c>
      <c r="I36" s="484">
        <f t="shared" si="3"/>
        <v>50000</v>
      </c>
      <c r="J36" s="48">
        <f t="shared" si="4"/>
        <v>694762</v>
      </c>
      <c r="K36" s="48">
        <f>SUM(J36*2.5%)</f>
        <v>17369.05</v>
      </c>
      <c r="L36" s="499">
        <v>19476</v>
      </c>
      <c r="M36" s="500"/>
      <c r="N36" s="506"/>
      <c r="O36" s="506"/>
    </row>
    <row r="37" spans="1:16" ht="15.95" customHeight="1">
      <c r="A37" s="85">
        <f t="shared" si="2"/>
        <v>30</v>
      </c>
      <c r="B37" s="495" t="s">
        <v>504</v>
      </c>
      <c r="C37" s="836" t="s">
        <v>505</v>
      </c>
      <c r="D37" s="483">
        <v>2000000</v>
      </c>
      <c r="E37" s="48">
        <v>2000000</v>
      </c>
      <c r="F37" s="55"/>
      <c r="G37" s="484"/>
      <c r="H37" s="484"/>
      <c r="I37" s="484">
        <f t="shared" ref="I37:I57" si="6">G37+H37</f>
        <v>0</v>
      </c>
      <c r="J37" s="48">
        <f t="shared" si="4"/>
        <v>2000000</v>
      </c>
      <c r="K37" s="48">
        <f t="shared" ref="K37:K57" si="7">SUM(J37*2.5%)</f>
        <v>50000</v>
      </c>
      <c r="L37" s="499">
        <v>810000</v>
      </c>
      <c r="M37" s="500"/>
    </row>
    <row r="38" spans="1:16" ht="15.95" customHeight="1">
      <c r="A38" s="85">
        <f t="shared" si="2"/>
        <v>31</v>
      </c>
      <c r="B38" s="495" t="s">
        <v>506</v>
      </c>
      <c r="C38" s="839" t="s">
        <v>507</v>
      </c>
      <c r="D38" s="483">
        <v>10000000</v>
      </c>
      <c r="E38" s="488">
        <v>6831603</v>
      </c>
      <c r="F38" s="838" t="s">
        <v>320</v>
      </c>
      <c r="G38" s="489">
        <v>500000</v>
      </c>
      <c r="H38" s="489">
        <v>341580</v>
      </c>
      <c r="I38" s="484">
        <f t="shared" si="6"/>
        <v>841580</v>
      </c>
      <c r="J38" s="488">
        <f t="shared" si="4"/>
        <v>6331603</v>
      </c>
      <c r="K38" s="48">
        <f t="shared" si="7"/>
        <v>158290.07500000001</v>
      </c>
      <c r="L38" s="499"/>
      <c r="M38" s="500"/>
      <c r="N38" s="506"/>
    </row>
    <row r="39" spans="1:16" ht="15.95" customHeight="1">
      <c r="A39" s="85">
        <f t="shared" si="2"/>
        <v>32</v>
      </c>
      <c r="B39" s="495" t="s">
        <v>508</v>
      </c>
      <c r="C39" s="836" t="s">
        <v>473</v>
      </c>
      <c r="D39" s="483">
        <v>1692069</v>
      </c>
      <c r="E39" s="48">
        <v>1664371</v>
      </c>
      <c r="F39" s="837" t="s">
        <v>474</v>
      </c>
      <c r="G39" s="484">
        <v>8391</v>
      </c>
      <c r="H39" s="484">
        <v>41609</v>
      </c>
      <c r="I39" s="484">
        <f t="shared" si="6"/>
        <v>50000</v>
      </c>
      <c r="J39" s="48">
        <f t="shared" si="4"/>
        <v>1655980</v>
      </c>
      <c r="K39" s="48">
        <f t="shared" si="7"/>
        <v>41399.5</v>
      </c>
      <c r="L39" s="499"/>
      <c r="M39" s="500"/>
      <c r="N39" s="72"/>
      <c r="O39" s="506"/>
    </row>
    <row r="40" spans="1:16" ht="15.95" customHeight="1">
      <c r="A40" s="85">
        <f t="shared" si="2"/>
        <v>33</v>
      </c>
      <c r="B40" s="495" t="s">
        <v>509</v>
      </c>
      <c r="C40" s="839" t="s">
        <v>473</v>
      </c>
      <c r="D40" s="483">
        <v>1484513</v>
      </c>
      <c r="E40" s="488">
        <v>101334</v>
      </c>
      <c r="F40" s="838" t="s">
        <v>474</v>
      </c>
      <c r="G40" s="489">
        <v>47467</v>
      </c>
      <c r="H40" s="489">
        <v>2533</v>
      </c>
      <c r="I40" s="484">
        <f t="shared" si="6"/>
        <v>50000</v>
      </c>
      <c r="J40" s="488">
        <f t="shared" si="4"/>
        <v>53867</v>
      </c>
      <c r="K40" s="488">
        <f t="shared" si="7"/>
        <v>1346.675</v>
      </c>
      <c r="L40" s="499"/>
      <c r="M40" s="500"/>
      <c r="N40" s="72"/>
    </row>
    <row r="41" spans="1:16" ht="15.95" customHeight="1">
      <c r="A41" s="85">
        <f t="shared" si="2"/>
        <v>34</v>
      </c>
      <c r="B41" s="495" t="s">
        <v>510</v>
      </c>
      <c r="C41" s="486" t="e">
        <f>#REF!</f>
        <v>#REF!</v>
      </c>
      <c r="D41" s="483">
        <v>7938265</v>
      </c>
      <c r="E41" s="488">
        <v>6653359</v>
      </c>
      <c r="F41" s="71"/>
      <c r="G41" s="489"/>
      <c r="H41" s="489"/>
      <c r="I41" s="484">
        <f t="shared" si="6"/>
        <v>0</v>
      </c>
      <c r="J41" s="488">
        <f t="shared" si="4"/>
        <v>6653359</v>
      </c>
      <c r="K41" s="488">
        <f t="shared" si="7"/>
        <v>166333.97500000001</v>
      </c>
      <c r="L41" s="499">
        <v>1016840</v>
      </c>
      <c r="M41" s="500"/>
    </row>
    <row r="42" spans="1:16" ht="15.95" customHeight="1">
      <c r="A42" s="85">
        <f t="shared" si="2"/>
        <v>35</v>
      </c>
      <c r="B42" s="495" t="s">
        <v>511</v>
      </c>
      <c r="C42" s="840" t="s">
        <v>512</v>
      </c>
      <c r="D42" s="483">
        <v>1585780</v>
      </c>
      <c r="E42" s="488">
        <v>471324</v>
      </c>
      <c r="F42" s="71"/>
      <c r="G42" s="489"/>
      <c r="H42" s="489"/>
      <c r="I42" s="484">
        <f t="shared" si="6"/>
        <v>0</v>
      </c>
      <c r="J42" s="488">
        <f t="shared" si="4"/>
        <v>471324</v>
      </c>
      <c r="K42" s="488">
        <f t="shared" si="7"/>
        <v>11783.1</v>
      </c>
      <c r="L42" s="499"/>
      <c r="M42" s="516"/>
      <c r="N42" s="506"/>
      <c r="O42" s="72"/>
    </row>
    <row r="43" spans="1:16" ht="15.95" customHeight="1">
      <c r="A43" s="85">
        <f t="shared" si="2"/>
        <v>36</v>
      </c>
      <c r="B43" s="495" t="s">
        <v>513</v>
      </c>
      <c r="C43" s="839" t="s">
        <v>514</v>
      </c>
      <c r="D43" s="483">
        <v>4187495</v>
      </c>
      <c r="E43" s="488">
        <v>2665342</v>
      </c>
      <c r="F43" s="838" t="s">
        <v>474</v>
      </c>
      <c r="G43" s="489">
        <v>266732</v>
      </c>
      <c r="H43" s="489">
        <v>133268</v>
      </c>
      <c r="I43" s="484">
        <f t="shared" si="6"/>
        <v>400000</v>
      </c>
      <c r="J43" s="488">
        <f t="shared" si="4"/>
        <v>2398610</v>
      </c>
      <c r="K43" s="488">
        <f t="shared" si="7"/>
        <v>59965.25</v>
      </c>
      <c r="L43" s="513">
        <v>66634</v>
      </c>
      <c r="M43" s="500"/>
      <c r="N43" s="506"/>
    </row>
    <row r="44" spans="1:16" ht="15.95" customHeight="1">
      <c r="A44" s="85">
        <f t="shared" si="2"/>
        <v>37</v>
      </c>
      <c r="B44" s="495" t="s">
        <v>515</v>
      </c>
      <c r="C44" s="839" t="s">
        <v>516</v>
      </c>
      <c r="D44" s="483">
        <v>2626747</v>
      </c>
      <c r="E44" s="488">
        <v>6373643</v>
      </c>
      <c r="F44" s="838" t="s">
        <v>273</v>
      </c>
      <c r="G44" s="489">
        <v>2001660</v>
      </c>
      <c r="H44" s="489">
        <v>437340</v>
      </c>
      <c r="I44" s="484">
        <f t="shared" si="6"/>
        <v>2439000</v>
      </c>
      <c r="J44" s="488">
        <f t="shared" si="4"/>
        <v>4371983</v>
      </c>
      <c r="K44" s="488">
        <f t="shared" si="7"/>
        <v>109299.575</v>
      </c>
      <c r="L44" s="499"/>
      <c r="M44" s="516"/>
      <c r="N44" s="72"/>
      <c r="O44" s="72"/>
    </row>
    <row r="45" spans="1:16" ht="15.95" customHeight="1">
      <c r="A45" s="85">
        <f t="shared" si="2"/>
        <v>38</v>
      </c>
      <c r="B45" s="495" t="s">
        <v>377</v>
      </c>
      <c r="C45" s="839" t="str">
        <f>C44</f>
        <v>30-11-2022</v>
      </c>
      <c r="D45" s="483">
        <v>2213403</v>
      </c>
      <c r="E45" s="488">
        <v>1233636</v>
      </c>
      <c r="F45" s="838" t="s">
        <v>474</v>
      </c>
      <c r="G45" s="489">
        <v>69159</v>
      </c>
      <c r="H45" s="489">
        <v>30841</v>
      </c>
      <c r="I45" s="484">
        <f t="shared" si="6"/>
        <v>100000</v>
      </c>
      <c r="J45" s="488">
        <f t="shared" si="4"/>
        <v>1164477</v>
      </c>
      <c r="K45" s="488">
        <f t="shared" si="7"/>
        <v>29111.924999999999</v>
      </c>
      <c r="L45" s="499"/>
      <c r="M45" s="500"/>
      <c r="N45" s="72"/>
    </row>
    <row r="46" spans="1:16" ht="15.95" customHeight="1">
      <c r="A46" s="85">
        <f t="shared" ref="A46:A57" si="8">A45+1</f>
        <v>39</v>
      </c>
      <c r="B46" s="495" t="s">
        <v>517</v>
      </c>
      <c r="C46" s="839" t="s">
        <v>518</v>
      </c>
      <c r="D46" s="483">
        <v>8457758</v>
      </c>
      <c r="E46" s="488">
        <v>7202867</v>
      </c>
      <c r="F46" s="71"/>
      <c r="G46" s="489"/>
      <c r="H46" s="489"/>
      <c r="I46" s="484">
        <f t="shared" si="6"/>
        <v>0</v>
      </c>
      <c r="J46" s="488">
        <f t="shared" si="4"/>
        <v>7202867</v>
      </c>
      <c r="K46" s="488">
        <f t="shared" si="7"/>
        <v>180071.67499999999</v>
      </c>
      <c r="L46" s="499"/>
      <c r="M46" s="500"/>
      <c r="N46" s="72"/>
      <c r="O46" s="506"/>
    </row>
    <row r="47" spans="1:16" ht="15.95" customHeight="1">
      <c r="A47" s="85">
        <f t="shared" si="8"/>
        <v>40</v>
      </c>
      <c r="B47" s="495" t="s">
        <v>519</v>
      </c>
      <c r="C47" s="839" t="s">
        <v>520</v>
      </c>
      <c r="D47" s="483">
        <v>1542965</v>
      </c>
      <c r="E47" s="488">
        <v>1451957</v>
      </c>
      <c r="F47" s="71"/>
      <c r="G47" s="489"/>
      <c r="H47" s="489"/>
      <c r="I47" s="484">
        <f t="shared" si="6"/>
        <v>0</v>
      </c>
      <c r="J47" s="488">
        <f t="shared" si="4"/>
        <v>1451957</v>
      </c>
      <c r="K47" s="488">
        <f t="shared" si="7"/>
        <v>36298.925000000003</v>
      </c>
      <c r="L47" s="499"/>
      <c r="M47" s="500"/>
      <c r="N47" s="506"/>
    </row>
    <row r="48" spans="1:16" ht="15.95" customHeight="1">
      <c r="A48" s="85">
        <f t="shared" si="8"/>
        <v>41</v>
      </c>
      <c r="B48" s="495" t="s">
        <v>521</v>
      </c>
      <c r="C48" s="839" t="s">
        <v>522</v>
      </c>
      <c r="D48" s="483">
        <v>5000000</v>
      </c>
      <c r="E48" s="488">
        <v>3800000</v>
      </c>
      <c r="F48" s="71"/>
      <c r="G48" s="489"/>
      <c r="H48" s="489"/>
      <c r="I48" s="484">
        <f t="shared" si="6"/>
        <v>0</v>
      </c>
      <c r="J48" s="488">
        <f t="shared" si="4"/>
        <v>3800000</v>
      </c>
      <c r="K48" s="488"/>
      <c r="L48" s="499"/>
      <c r="M48" s="516" t="s">
        <v>487</v>
      </c>
      <c r="P48" s="506"/>
    </row>
    <row r="49" spans="1:15" ht="15.95" customHeight="1">
      <c r="A49" s="85">
        <f t="shared" si="8"/>
        <v>42</v>
      </c>
      <c r="B49" s="495" t="s">
        <v>523</v>
      </c>
      <c r="C49" s="836" t="s">
        <v>524</v>
      </c>
      <c r="D49" s="483">
        <v>979700</v>
      </c>
      <c r="E49" s="48">
        <v>912974</v>
      </c>
      <c r="F49" s="837" t="s">
        <v>344</v>
      </c>
      <c r="G49" s="484">
        <v>2176</v>
      </c>
      <c r="H49" s="484">
        <v>22824</v>
      </c>
      <c r="I49" s="484">
        <f t="shared" si="6"/>
        <v>25000</v>
      </c>
      <c r="J49" s="48">
        <f t="shared" si="4"/>
        <v>910798</v>
      </c>
      <c r="K49" s="48">
        <f t="shared" si="7"/>
        <v>22769.95</v>
      </c>
      <c r="L49" s="499"/>
      <c r="M49" s="500"/>
      <c r="N49" s="72"/>
      <c r="O49" s="72"/>
    </row>
    <row r="50" spans="1:15" ht="15.95" customHeight="1">
      <c r="A50" s="85">
        <f t="shared" si="8"/>
        <v>43</v>
      </c>
      <c r="B50" s="495" t="s">
        <v>525</v>
      </c>
      <c r="C50" s="836" t="str">
        <f t="shared" ref="C50:C55" si="9">C49</f>
        <v>08-02-2023</v>
      </c>
      <c r="D50" s="483">
        <v>3494209</v>
      </c>
      <c r="E50" s="48">
        <v>3403991</v>
      </c>
      <c r="F50" s="837" t="s">
        <v>474</v>
      </c>
      <c r="G50" s="489"/>
      <c r="H50" s="484">
        <v>100000</v>
      </c>
      <c r="I50" s="484">
        <f t="shared" si="6"/>
        <v>100000</v>
      </c>
      <c r="J50" s="48">
        <f t="shared" si="4"/>
        <v>3403991</v>
      </c>
      <c r="K50" s="48">
        <f t="shared" si="7"/>
        <v>85099.774999999994</v>
      </c>
      <c r="L50" s="513">
        <v>68441</v>
      </c>
      <c r="M50" s="500"/>
      <c r="N50" s="72"/>
      <c r="O50" s="72">
        <f>K50+L50</f>
        <v>153540.77499999999</v>
      </c>
    </row>
    <row r="51" spans="1:15" ht="15.95" customHeight="1">
      <c r="A51" s="85">
        <f t="shared" si="8"/>
        <v>44</v>
      </c>
      <c r="B51" s="495" t="s">
        <v>526</v>
      </c>
      <c r="C51" s="836" t="str">
        <f t="shared" si="9"/>
        <v>08-02-2023</v>
      </c>
      <c r="D51" s="483">
        <v>2500000</v>
      </c>
      <c r="E51" s="48">
        <v>2296977</v>
      </c>
      <c r="F51" s="837" t="s">
        <v>474</v>
      </c>
      <c r="G51" s="484">
        <v>52576</v>
      </c>
      <c r="H51" s="484">
        <v>57424</v>
      </c>
      <c r="I51" s="484">
        <f t="shared" si="6"/>
        <v>110000</v>
      </c>
      <c r="J51" s="48">
        <f t="shared" si="4"/>
        <v>2244401</v>
      </c>
      <c r="K51" s="48">
        <f t="shared" si="7"/>
        <v>56110.025000000001</v>
      </c>
      <c r="L51" s="499"/>
      <c r="M51" s="516"/>
      <c r="N51" s="506"/>
    </row>
    <row r="52" spans="1:15" ht="15.95" customHeight="1">
      <c r="A52" s="85">
        <f t="shared" si="8"/>
        <v>45</v>
      </c>
      <c r="B52" s="495" t="s">
        <v>527</v>
      </c>
      <c r="C52" s="836" t="str">
        <f t="shared" si="9"/>
        <v>08-02-2023</v>
      </c>
      <c r="D52" s="483">
        <v>1377442</v>
      </c>
      <c r="E52" s="48">
        <v>951135</v>
      </c>
      <c r="F52" s="837" t="s">
        <v>474</v>
      </c>
      <c r="G52" s="484">
        <v>26222</v>
      </c>
      <c r="H52" s="484">
        <v>23778</v>
      </c>
      <c r="I52" s="484">
        <f t="shared" si="6"/>
        <v>50000</v>
      </c>
      <c r="J52" s="48">
        <f t="shared" si="4"/>
        <v>924913</v>
      </c>
      <c r="K52" s="48">
        <f t="shared" si="7"/>
        <v>23122.825000000001</v>
      </c>
      <c r="L52" s="499"/>
      <c r="M52" s="500"/>
      <c r="N52" s="506"/>
    </row>
    <row r="53" spans="1:15" ht="15.95" customHeight="1">
      <c r="A53" s="85">
        <f t="shared" si="8"/>
        <v>46</v>
      </c>
      <c r="B53" s="495" t="s">
        <v>528</v>
      </c>
      <c r="C53" s="836" t="str">
        <f t="shared" si="9"/>
        <v>08-02-2023</v>
      </c>
      <c r="D53" s="483">
        <v>1450269</v>
      </c>
      <c r="E53" s="48">
        <v>1432586</v>
      </c>
      <c r="F53" s="837" t="s">
        <v>474</v>
      </c>
      <c r="G53" s="484"/>
      <c r="H53" s="497">
        <v>150000</v>
      </c>
      <c r="I53" s="484">
        <f t="shared" si="6"/>
        <v>150000</v>
      </c>
      <c r="J53" s="48">
        <f t="shared" si="4"/>
        <v>1432586</v>
      </c>
      <c r="K53" s="48">
        <f t="shared" si="7"/>
        <v>35814.65</v>
      </c>
      <c r="L53" s="499">
        <v>8150</v>
      </c>
      <c r="M53" s="516"/>
      <c r="N53" s="506"/>
    </row>
    <row r="54" spans="1:15" ht="15.95" customHeight="1">
      <c r="A54" s="85">
        <f t="shared" si="8"/>
        <v>47</v>
      </c>
      <c r="B54" s="495" t="s">
        <v>338</v>
      </c>
      <c r="C54" s="836" t="str">
        <f t="shared" si="9"/>
        <v>08-02-2023</v>
      </c>
      <c r="D54" s="483">
        <v>2613922</v>
      </c>
      <c r="E54" s="48">
        <v>1540648</v>
      </c>
      <c r="F54" s="837" t="s">
        <v>337</v>
      </c>
      <c r="G54" s="484">
        <v>122968</v>
      </c>
      <c r="H54" s="484">
        <v>77032</v>
      </c>
      <c r="I54" s="484">
        <f t="shared" si="6"/>
        <v>200000</v>
      </c>
      <c r="J54" s="48">
        <f t="shared" si="4"/>
        <v>1417680</v>
      </c>
      <c r="K54" s="48">
        <f t="shared" si="7"/>
        <v>35442</v>
      </c>
      <c r="L54" s="499"/>
      <c r="M54" s="500"/>
      <c r="N54" s="506"/>
    </row>
    <row r="55" spans="1:15" ht="15.95" customHeight="1">
      <c r="A55" s="85">
        <f t="shared" si="8"/>
        <v>48</v>
      </c>
      <c r="B55" s="495" t="s">
        <v>529</v>
      </c>
      <c r="C55" s="836" t="str">
        <f t="shared" si="9"/>
        <v>08-02-2023</v>
      </c>
      <c r="D55" s="483">
        <v>4318751</v>
      </c>
      <c r="E55" s="48">
        <v>1647656</v>
      </c>
      <c r="F55" s="837" t="s">
        <v>339</v>
      </c>
      <c r="G55" s="484">
        <v>158809</v>
      </c>
      <c r="H55" s="484">
        <v>41191</v>
      </c>
      <c r="I55" s="484">
        <f t="shared" si="6"/>
        <v>200000</v>
      </c>
      <c r="J55" s="48">
        <f t="shared" si="4"/>
        <v>1488847</v>
      </c>
      <c r="K55" s="48">
        <f t="shared" si="7"/>
        <v>37221.175000000003</v>
      </c>
      <c r="L55" s="499"/>
      <c r="M55" s="500"/>
      <c r="N55" s="72"/>
    </row>
    <row r="56" spans="1:15" ht="15.95" customHeight="1">
      <c r="A56" s="85">
        <f t="shared" si="8"/>
        <v>49</v>
      </c>
      <c r="B56" s="495" t="s">
        <v>530</v>
      </c>
      <c r="C56" s="836" t="s">
        <v>531</v>
      </c>
      <c r="D56" s="483">
        <v>2291126</v>
      </c>
      <c r="E56" s="48">
        <v>3940631</v>
      </c>
      <c r="F56" s="837" t="s">
        <v>474</v>
      </c>
      <c r="G56" s="484"/>
      <c r="H56" s="484">
        <v>100000</v>
      </c>
      <c r="I56" s="484">
        <f t="shared" si="6"/>
        <v>100000</v>
      </c>
      <c r="J56" s="48">
        <f t="shared" si="4"/>
        <v>3940631</v>
      </c>
      <c r="K56" s="48">
        <f t="shared" si="7"/>
        <v>98515.774999999994</v>
      </c>
      <c r="L56" s="499">
        <v>195684</v>
      </c>
      <c r="M56" s="500"/>
      <c r="N56" s="506">
        <f>H56-K56</f>
        <v>1484.2249999999899</v>
      </c>
      <c r="O56" s="506"/>
    </row>
    <row r="57" spans="1:15" ht="15.95" customHeight="1">
      <c r="A57" s="85">
        <f t="shared" si="8"/>
        <v>50</v>
      </c>
      <c r="B57" s="495" t="s">
        <v>532</v>
      </c>
      <c r="C57" s="836" t="str">
        <f>C157</f>
        <v>01-03-2023</v>
      </c>
      <c r="D57" s="483">
        <v>1950889</v>
      </c>
      <c r="E57" s="48">
        <v>1947943</v>
      </c>
      <c r="F57" s="55"/>
      <c r="G57" s="484"/>
      <c r="H57" s="484"/>
      <c r="I57" s="484">
        <f t="shared" si="6"/>
        <v>0</v>
      </c>
      <c r="J57" s="48">
        <f t="shared" si="4"/>
        <v>1947943</v>
      </c>
      <c r="K57" s="48">
        <f t="shared" si="7"/>
        <v>48698.574999999997</v>
      </c>
      <c r="L57" s="513">
        <v>703458</v>
      </c>
      <c r="M57" s="500"/>
      <c r="N57" s="506">
        <f>L56-N56</f>
        <v>194199.77499999999</v>
      </c>
    </row>
    <row r="58" spans="1:15" ht="15.95" customHeight="1">
      <c r="A58" s="85">
        <f t="shared" ref="A58:A89" si="10">A57+1</f>
        <v>51</v>
      </c>
      <c r="B58" s="495" t="s">
        <v>533</v>
      </c>
      <c r="C58" s="836" t="s">
        <v>534</v>
      </c>
      <c r="D58" s="483">
        <v>1866287</v>
      </c>
      <c r="E58" s="48">
        <v>1514364</v>
      </c>
      <c r="F58" s="837" t="s">
        <v>474</v>
      </c>
      <c r="G58" s="484">
        <v>833</v>
      </c>
      <c r="H58" s="484">
        <v>92167</v>
      </c>
      <c r="I58" s="484">
        <f t="shared" ref="I58:I91" si="11">G58+H58</f>
        <v>93000</v>
      </c>
      <c r="J58" s="48">
        <f t="shared" ref="J58:J91" si="12">SUM(E58-G58)</f>
        <v>1513531</v>
      </c>
      <c r="K58" s="48">
        <f t="shared" ref="K58:K71" si="13">SUM(J58*2.5%)</f>
        <v>37838.275000000001</v>
      </c>
      <c r="L58" s="499"/>
      <c r="M58" s="500"/>
      <c r="N58" s="506"/>
      <c r="O58" s="506"/>
    </row>
    <row r="59" spans="1:15" ht="15.95" customHeight="1">
      <c r="A59" s="85">
        <f t="shared" si="10"/>
        <v>52</v>
      </c>
      <c r="B59" s="495" t="s">
        <v>535</v>
      </c>
      <c r="C59" s="836" t="str">
        <f t="shared" ref="C59:C70" si="14">C58</f>
        <v>10-04-2023</v>
      </c>
      <c r="D59" s="483">
        <v>1813568</v>
      </c>
      <c r="E59" s="48">
        <v>1501538</v>
      </c>
      <c r="F59" s="837" t="s">
        <v>474</v>
      </c>
      <c r="G59" s="484"/>
      <c r="H59" s="484">
        <v>50000</v>
      </c>
      <c r="I59" s="484">
        <f t="shared" si="11"/>
        <v>50000</v>
      </c>
      <c r="J59" s="48">
        <f t="shared" si="12"/>
        <v>1501538</v>
      </c>
      <c r="K59" s="48">
        <f t="shared" si="13"/>
        <v>37538.449999999997</v>
      </c>
      <c r="L59" s="499">
        <v>3171</v>
      </c>
      <c r="M59" s="500"/>
      <c r="N59" s="506"/>
      <c r="O59" s="506"/>
    </row>
    <row r="60" spans="1:15" ht="15.95" customHeight="1">
      <c r="A60" s="85">
        <f t="shared" si="10"/>
        <v>53</v>
      </c>
      <c r="B60" s="495" t="s">
        <v>536</v>
      </c>
      <c r="C60" s="836" t="str">
        <f t="shared" si="14"/>
        <v>10-04-2023</v>
      </c>
      <c r="D60" s="483">
        <v>1511972</v>
      </c>
      <c r="E60" s="48">
        <v>1105064</v>
      </c>
      <c r="F60" s="55"/>
      <c r="G60" s="484"/>
      <c r="H60" s="484"/>
      <c r="I60" s="484">
        <f t="shared" si="11"/>
        <v>0</v>
      </c>
      <c r="J60" s="48">
        <f t="shared" si="12"/>
        <v>1105064</v>
      </c>
      <c r="K60" s="48">
        <f t="shared" si="13"/>
        <v>27626.6</v>
      </c>
      <c r="L60" s="513">
        <v>138135</v>
      </c>
      <c r="M60" s="500"/>
      <c r="N60" s="506"/>
    </row>
    <row r="61" spans="1:15" ht="15.95" customHeight="1">
      <c r="A61" s="85">
        <f t="shared" si="10"/>
        <v>54</v>
      </c>
      <c r="B61" s="495" t="s">
        <v>537</v>
      </c>
      <c r="C61" s="839" t="str">
        <f t="shared" si="14"/>
        <v>10-04-2023</v>
      </c>
      <c r="D61" s="483">
        <v>8759699</v>
      </c>
      <c r="E61" s="488">
        <v>5899948</v>
      </c>
      <c r="F61" s="838" t="s">
        <v>474</v>
      </c>
      <c r="G61" s="489">
        <v>100000</v>
      </c>
      <c r="H61" s="489"/>
      <c r="I61" s="484">
        <f t="shared" si="11"/>
        <v>100000</v>
      </c>
      <c r="J61" s="488">
        <f t="shared" si="12"/>
        <v>5799948</v>
      </c>
      <c r="K61" s="48"/>
      <c r="L61" s="499"/>
      <c r="M61" s="516" t="s">
        <v>499</v>
      </c>
      <c r="O61" s="72"/>
    </row>
    <row r="62" spans="1:15" ht="15.95" customHeight="1">
      <c r="A62" s="85">
        <f t="shared" si="10"/>
        <v>55</v>
      </c>
      <c r="B62" s="495" t="s">
        <v>538</v>
      </c>
      <c r="C62" s="836" t="str">
        <f t="shared" si="14"/>
        <v>10-04-2023</v>
      </c>
      <c r="D62" s="483">
        <v>1523488</v>
      </c>
      <c r="E62" s="48">
        <v>58556</v>
      </c>
      <c r="F62" s="837" t="s">
        <v>344</v>
      </c>
      <c r="G62" s="484">
        <v>58556</v>
      </c>
      <c r="H62" s="484">
        <v>1464</v>
      </c>
      <c r="I62" s="484">
        <f t="shared" si="11"/>
        <v>60020</v>
      </c>
      <c r="J62" s="48">
        <f t="shared" si="12"/>
        <v>0</v>
      </c>
      <c r="K62" s="48">
        <f t="shared" si="13"/>
        <v>0</v>
      </c>
      <c r="L62" s="499"/>
      <c r="M62" s="500"/>
      <c r="N62" s="72"/>
    </row>
    <row r="63" spans="1:15" ht="15.95" customHeight="1">
      <c r="A63" s="85">
        <f t="shared" si="10"/>
        <v>56</v>
      </c>
      <c r="B63" s="495" t="s">
        <v>539</v>
      </c>
      <c r="C63" s="836" t="str">
        <f t="shared" si="14"/>
        <v>10-04-2023</v>
      </c>
      <c r="D63" s="483">
        <v>3917101</v>
      </c>
      <c r="E63" s="48">
        <v>3463077</v>
      </c>
      <c r="F63" s="837" t="s">
        <v>474</v>
      </c>
      <c r="G63" s="484">
        <v>13423</v>
      </c>
      <c r="H63" s="484">
        <v>86577</v>
      </c>
      <c r="I63" s="484">
        <f t="shared" si="11"/>
        <v>100000</v>
      </c>
      <c r="J63" s="48">
        <f t="shared" si="12"/>
        <v>3449654</v>
      </c>
      <c r="K63" s="48">
        <f t="shared" si="13"/>
        <v>86241.35</v>
      </c>
      <c r="L63" s="499"/>
      <c r="M63" s="500"/>
      <c r="N63" s="72"/>
    </row>
    <row r="64" spans="1:15" ht="15.95" customHeight="1">
      <c r="A64" s="85">
        <f t="shared" si="10"/>
        <v>57</v>
      </c>
      <c r="B64" s="495" t="s">
        <v>540</v>
      </c>
      <c r="C64" s="836" t="str">
        <f t="shared" si="14"/>
        <v>10-04-2023</v>
      </c>
      <c r="D64" s="483">
        <v>1595827</v>
      </c>
      <c r="E64" s="48">
        <v>1076626</v>
      </c>
      <c r="F64" s="837" t="s">
        <v>344</v>
      </c>
      <c r="G64" s="484">
        <v>23084</v>
      </c>
      <c r="H64" s="484">
        <v>26916</v>
      </c>
      <c r="I64" s="484">
        <f t="shared" si="11"/>
        <v>50000</v>
      </c>
      <c r="J64" s="48">
        <f t="shared" si="12"/>
        <v>1053542</v>
      </c>
      <c r="K64" s="48">
        <f t="shared" si="13"/>
        <v>26338.55</v>
      </c>
      <c r="L64" s="513"/>
      <c r="M64" s="500"/>
      <c r="N64" s="506"/>
    </row>
    <row r="65" spans="1:16" ht="15.95" customHeight="1">
      <c r="A65" s="85">
        <f t="shared" si="10"/>
        <v>58</v>
      </c>
      <c r="B65" s="495" t="s">
        <v>541</v>
      </c>
      <c r="C65" s="836" t="str">
        <f t="shared" si="14"/>
        <v>10-04-2023</v>
      </c>
      <c r="D65" s="483">
        <v>4432396</v>
      </c>
      <c r="E65" s="48">
        <v>2229548</v>
      </c>
      <c r="F65" s="837" t="s">
        <v>344</v>
      </c>
      <c r="G65" s="484">
        <v>144261</v>
      </c>
      <c r="H65" s="497">
        <v>55739</v>
      </c>
      <c r="I65" s="484">
        <f t="shared" si="11"/>
        <v>200000</v>
      </c>
      <c r="J65" s="48">
        <f t="shared" si="12"/>
        <v>2085287</v>
      </c>
      <c r="K65" s="48">
        <f t="shared" si="13"/>
        <v>52132.175000000003</v>
      </c>
      <c r="L65" s="499"/>
      <c r="M65" s="500"/>
      <c r="N65" s="506"/>
    </row>
    <row r="66" spans="1:16" ht="15.95" customHeight="1">
      <c r="A66" s="85">
        <f t="shared" si="10"/>
        <v>59</v>
      </c>
      <c r="B66" s="495" t="s">
        <v>542</v>
      </c>
      <c r="C66" s="836" t="str">
        <f t="shared" si="14"/>
        <v>10-04-2023</v>
      </c>
      <c r="D66" s="483">
        <v>1619583</v>
      </c>
      <c r="E66" s="48">
        <v>1086842</v>
      </c>
      <c r="F66" s="55"/>
      <c r="G66" s="484"/>
      <c r="H66" s="484"/>
      <c r="I66" s="484">
        <f t="shared" si="11"/>
        <v>0</v>
      </c>
      <c r="J66" s="48">
        <f t="shared" si="12"/>
        <v>1086842</v>
      </c>
      <c r="K66" s="48">
        <f t="shared" si="13"/>
        <v>27171.05</v>
      </c>
      <c r="L66" s="499">
        <v>140197</v>
      </c>
      <c r="M66" s="500"/>
      <c r="N66" s="506"/>
    </row>
    <row r="67" spans="1:16" ht="15.95" customHeight="1">
      <c r="A67" s="85">
        <f t="shared" si="10"/>
        <v>60</v>
      </c>
      <c r="B67" s="495" t="s">
        <v>543</v>
      </c>
      <c r="C67" s="836" t="str">
        <f t="shared" si="14"/>
        <v>10-04-2023</v>
      </c>
      <c r="D67" s="483">
        <v>8653118</v>
      </c>
      <c r="E67" s="48">
        <v>5274659</v>
      </c>
      <c r="F67" s="837" t="s">
        <v>474</v>
      </c>
      <c r="G67" s="484">
        <v>68134</v>
      </c>
      <c r="H67" s="484">
        <v>131866</v>
      </c>
      <c r="I67" s="484">
        <f t="shared" si="11"/>
        <v>200000</v>
      </c>
      <c r="J67" s="48">
        <f t="shared" si="12"/>
        <v>5206525</v>
      </c>
      <c r="K67" s="48">
        <f t="shared" si="13"/>
        <v>130163.125</v>
      </c>
      <c r="L67" s="499"/>
      <c r="M67" s="500"/>
      <c r="N67" s="72"/>
      <c r="O67" s="72"/>
    </row>
    <row r="68" spans="1:16" ht="15.95" customHeight="1">
      <c r="A68" s="85">
        <f t="shared" si="10"/>
        <v>61</v>
      </c>
      <c r="B68" s="495" t="s">
        <v>544</v>
      </c>
      <c r="C68" s="836" t="str">
        <f t="shared" si="14"/>
        <v>10-04-2023</v>
      </c>
      <c r="D68" s="483">
        <v>7330110</v>
      </c>
      <c r="E68" s="48">
        <v>4894401</v>
      </c>
      <c r="F68" s="837" t="s">
        <v>344</v>
      </c>
      <c r="G68" s="484">
        <v>55280</v>
      </c>
      <c r="H68" s="484">
        <v>244720</v>
      </c>
      <c r="I68" s="484">
        <f t="shared" si="11"/>
        <v>300000</v>
      </c>
      <c r="J68" s="48">
        <f t="shared" si="12"/>
        <v>4839121</v>
      </c>
      <c r="K68" s="48">
        <f t="shared" si="13"/>
        <v>120978.02499999999</v>
      </c>
      <c r="L68" s="513">
        <v>122360</v>
      </c>
      <c r="M68" s="516"/>
      <c r="N68" s="506"/>
      <c r="O68" s="506"/>
    </row>
    <row r="69" spans="1:16" ht="15.95" customHeight="1">
      <c r="A69" s="85">
        <f t="shared" si="10"/>
        <v>62</v>
      </c>
      <c r="B69" s="495" t="s">
        <v>545</v>
      </c>
      <c r="C69" s="836" t="str">
        <f t="shared" si="14"/>
        <v>10-04-2023</v>
      </c>
      <c r="D69" s="483">
        <v>2343250</v>
      </c>
      <c r="E69" s="48">
        <v>2156192</v>
      </c>
      <c r="F69" s="55"/>
      <c r="G69" s="484"/>
      <c r="H69" s="484"/>
      <c r="I69" s="484">
        <f t="shared" si="11"/>
        <v>0</v>
      </c>
      <c r="J69" s="48">
        <f t="shared" si="12"/>
        <v>2156192</v>
      </c>
      <c r="K69" s="48">
        <f t="shared" si="13"/>
        <v>53904.800000000003</v>
      </c>
      <c r="L69" s="499">
        <v>235145</v>
      </c>
      <c r="M69" s="500"/>
      <c r="N69" s="506"/>
    </row>
    <row r="70" spans="1:16" ht="15.95" customHeight="1">
      <c r="A70" s="85">
        <f t="shared" si="10"/>
        <v>63</v>
      </c>
      <c r="B70" s="495" t="s">
        <v>546</v>
      </c>
      <c r="C70" s="836" t="str">
        <f t="shared" si="14"/>
        <v>10-04-2023</v>
      </c>
      <c r="D70" s="483">
        <v>1799283</v>
      </c>
      <c r="E70" s="48">
        <v>1285871</v>
      </c>
      <c r="F70" s="55"/>
      <c r="G70" s="484"/>
      <c r="H70" s="484"/>
      <c r="I70" s="484">
        <f t="shared" si="11"/>
        <v>0</v>
      </c>
      <c r="J70" s="48">
        <f t="shared" si="12"/>
        <v>1285871</v>
      </c>
      <c r="K70" s="48">
        <f t="shared" si="13"/>
        <v>32146.775000000001</v>
      </c>
      <c r="L70" s="499">
        <v>96441</v>
      </c>
      <c r="M70" s="516"/>
      <c r="N70" s="506"/>
      <c r="O70" s="506"/>
    </row>
    <row r="71" spans="1:16" ht="15.95" customHeight="1">
      <c r="A71" s="85">
        <f t="shared" si="10"/>
        <v>64</v>
      </c>
      <c r="B71" s="495" t="s">
        <v>547</v>
      </c>
      <c r="C71" s="836" t="str">
        <f>C140</f>
        <v>10-04-2023</v>
      </c>
      <c r="D71" s="483">
        <v>2422728</v>
      </c>
      <c r="E71" s="48">
        <v>2422728</v>
      </c>
      <c r="F71" s="55"/>
      <c r="G71" s="484"/>
      <c r="H71" s="484"/>
      <c r="I71" s="484">
        <f t="shared" si="11"/>
        <v>0</v>
      </c>
      <c r="J71" s="48">
        <f t="shared" si="12"/>
        <v>2422728</v>
      </c>
      <c r="K71" s="48">
        <f t="shared" si="13"/>
        <v>60568.2</v>
      </c>
      <c r="L71" s="499">
        <v>809066</v>
      </c>
      <c r="M71" s="500"/>
      <c r="N71" s="506"/>
      <c r="O71" s="72"/>
    </row>
    <row r="72" spans="1:16" ht="15.95" customHeight="1">
      <c r="A72" s="85">
        <f t="shared" si="10"/>
        <v>65</v>
      </c>
      <c r="B72" s="495" t="s">
        <v>548</v>
      </c>
      <c r="C72" s="836" t="str">
        <f>C73</f>
        <v>11-04-2023</v>
      </c>
      <c r="D72" s="483">
        <v>4950000</v>
      </c>
      <c r="E72" s="48">
        <v>2898500</v>
      </c>
      <c r="F72" s="837" t="s">
        <v>474</v>
      </c>
      <c r="G72" s="484">
        <v>727</v>
      </c>
      <c r="H72" s="484">
        <v>947273</v>
      </c>
      <c r="I72" s="484">
        <f t="shared" si="11"/>
        <v>948000</v>
      </c>
      <c r="J72" s="48">
        <f t="shared" si="12"/>
        <v>2897773</v>
      </c>
      <c r="K72" s="48">
        <f t="shared" ref="K72:K77" si="15">SUM(J72*2.5%)</f>
        <v>72444.324999999997</v>
      </c>
      <c r="L72" s="499"/>
      <c r="M72" s="516"/>
      <c r="N72" s="506"/>
      <c r="O72" s="72"/>
      <c r="P72" s="72"/>
    </row>
    <row r="73" spans="1:16" ht="15.95" customHeight="1">
      <c r="A73" s="85">
        <f t="shared" si="10"/>
        <v>66</v>
      </c>
      <c r="B73" s="495" t="s">
        <v>549</v>
      </c>
      <c r="C73" s="839" t="str">
        <f>C74</f>
        <v>11-04-2023</v>
      </c>
      <c r="D73" s="483">
        <v>2395410</v>
      </c>
      <c r="E73" s="488">
        <v>1393403</v>
      </c>
      <c r="F73" s="838" t="s">
        <v>344</v>
      </c>
      <c r="G73" s="489">
        <v>65165</v>
      </c>
      <c r="H73" s="489">
        <v>34835</v>
      </c>
      <c r="I73" s="484">
        <f t="shared" si="11"/>
        <v>100000</v>
      </c>
      <c r="J73" s="488">
        <f t="shared" si="12"/>
        <v>1328238</v>
      </c>
      <c r="K73" s="48">
        <f t="shared" si="15"/>
        <v>33205.949999999997</v>
      </c>
      <c r="L73" s="513"/>
      <c r="M73" s="500"/>
      <c r="N73" s="72"/>
      <c r="O73" s="72"/>
    </row>
    <row r="74" spans="1:16" ht="15.95" customHeight="1">
      <c r="A74" s="85">
        <f t="shared" si="10"/>
        <v>67</v>
      </c>
      <c r="B74" s="495" t="s">
        <v>550</v>
      </c>
      <c r="C74" s="836" t="s">
        <v>551</v>
      </c>
      <c r="D74" s="483">
        <v>23570404</v>
      </c>
      <c r="E74" s="48">
        <v>16964587</v>
      </c>
      <c r="F74" s="837" t="s">
        <v>474</v>
      </c>
      <c r="G74" s="489">
        <v>75885</v>
      </c>
      <c r="H74" s="484">
        <v>424115</v>
      </c>
      <c r="I74" s="484">
        <f t="shared" si="11"/>
        <v>500000</v>
      </c>
      <c r="J74" s="48">
        <f t="shared" si="12"/>
        <v>16888702</v>
      </c>
      <c r="K74" s="48">
        <f t="shared" si="15"/>
        <v>422217.55</v>
      </c>
      <c r="L74" s="499"/>
      <c r="M74" s="51"/>
      <c r="N74" s="72"/>
      <c r="O74" s="506"/>
    </row>
    <row r="75" spans="1:16" ht="15.95" customHeight="1">
      <c r="A75" s="85">
        <f t="shared" si="10"/>
        <v>68</v>
      </c>
      <c r="B75" s="495" t="s">
        <v>552</v>
      </c>
      <c r="C75" s="836" t="str">
        <f>C76</f>
        <v>14-04-2023</v>
      </c>
      <c r="D75" s="483">
        <v>2000000</v>
      </c>
      <c r="E75" s="48">
        <v>1981721</v>
      </c>
      <c r="F75" s="837" t="s">
        <v>344</v>
      </c>
      <c r="G75" s="484">
        <v>457</v>
      </c>
      <c r="H75" s="484">
        <v>49543</v>
      </c>
      <c r="I75" s="484">
        <f t="shared" si="11"/>
        <v>50000</v>
      </c>
      <c r="J75" s="48">
        <f t="shared" si="12"/>
        <v>1981264</v>
      </c>
      <c r="K75" s="48">
        <f t="shared" si="15"/>
        <v>49531.6</v>
      </c>
      <c r="L75" s="499"/>
      <c r="M75" s="500"/>
      <c r="N75" s="72"/>
    </row>
    <row r="76" spans="1:16" ht="15.95" customHeight="1">
      <c r="A76" s="85">
        <f t="shared" si="10"/>
        <v>69</v>
      </c>
      <c r="B76" s="495" t="s">
        <v>553</v>
      </c>
      <c r="C76" s="839" t="s">
        <v>554</v>
      </c>
      <c r="D76" s="483">
        <v>9730001</v>
      </c>
      <c r="E76" s="488">
        <v>9269496</v>
      </c>
      <c r="F76" s="838" t="s">
        <v>474</v>
      </c>
      <c r="G76" s="489"/>
      <c r="H76" s="489">
        <v>230000</v>
      </c>
      <c r="I76" s="484">
        <f t="shared" si="11"/>
        <v>230000</v>
      </c>
      <c r="J76" s="488">
        <f t="shared" si="12"/>
        <v>9269496</v>
      </c>
      <c r="K76" s="48">
        <f t="shared" si="15"/>
        <v>231737.4</v>
      </c>
      <c r="L76" s="499">
        <v>461492</v>
      </c>
      <c r="M76" s="516"/>
      <c r="N76" s="506"/>
      <c r="O76" s="72"/>
    </row>
    <row r="77" spans="1:16" ht="15.95" customHeight="1">
      <c r="A77" s="85">
        <f t="shared" si="10"/>
        <v>70</v>
      </c>
      <c r="B77" s="495" t="s">
        <v>555</v>
      </c>
      <c r="C77" s="836" t="s">
        <v>556</v>
      </c>
      <c r="D77" s="483">
        <v>2859818</v>
      </c>
      <c r="E77" s="48">
        <v>2731782</v>
      </c>
      <c r="F77" s="55"/>
      <c r="G77" s="484"/>
      <c r="H77" s="484"/>
      <c r="I77" s="484">
        <f t="shared" si="11"/>
        <v>0</v>
      </c>
      <c r="J77" s="48">
        <f t="shared" si="12"/>
        <v>2731782</v>
      </c>
      <c r="K77" s="48">
        <f t="shared" si="15"/>
        <v>68294.55</v>
      </c>
      <c r="L77" s="499">
        <v>692728</v>
      </c>
      <c r="M77" s="500"/>
      <c r="N77" s="72"/>
      <c r="O77" s="506"/>
    </row>
    <row r="78" spans="1:16" ht="15.95" customHeight="1">
      <c r="A78" s="85">
        <f t="shared" si="10"/>
        <v>71</v>
      </c>
      <c r="B78" s="495" t="s">
        <v>557</v>
      </c>
      <c r="C78" s="482"/>
      <c r="D78" s="483">
        <v>13000000</v>
      </c>
      <c r="E78" s="48">
        <v>11155597</v>
      </c>
      <c r="F78" s="837" t="s">
        <v>474</v>
      </c>
      <c r="G78" s="484">
        <v>100000</v>
      </c>
      <c r="H78" s="497"/>
      <c r="I78" s="484">
        <f t="shared" si="11"/>
        <v>100000</v>
      </c>
      <c r="J78" s="48">
        <f t="shared" si="12"/>
        <v>11055597</v>
      </c>
      <c r="K78" s="48"/>
      <c r="L78" s="499"/>
      <c r="M78" s="516" t="s">
        <v>499</v>
      </c>
    </row>
    <row r="79" spans="1:16" ht="15.95" customHeight="1">
      <c r="A79" s="85">
        <f t="shared" si="10"/>
        <v>72</v>
      </c>
      <c r="B79" s="495" t="s">
        <v>558</v>
      </c>
      <c r="C79" s="836" t="s">
        <v>559</v>
      </c>
      <c r="D79" s="483">
        <v>2392272</v>
      </c>
      <c r="E79" s="48">
        <v>2183315</v>
      </c>
      <c r="F79" s="55"/>
      <c r="G79" s="484"/>
      <c r="H79" s="484"/>
      <c r="I79" s="484">
        <f t="shared" si="11"/>
        <v>0</v>
      </c>
      <c r="J79" s="48">
        <f t="shared" si="12"/>
        <v>2183315</v>
      </c>
      <c r="K79" s="48">
        <f>SUM(J79*2.5%)</f>
        <v>54582.875</v>
      </c>
      <c r="L79" s="499">
        <v>200413</v>
      </c>
      <c r="M79" s="500"/>
      <c r="N79" s="506"/>
    </row>
    <row r="80" spans="1:16" ht="15.95" customHeight="1">
      <c r="A80" s="85">
        <f t="shared" si="10"/>
        <v>73</v>
      </c>
      <c r="B80" s="495" t="s">
        <v>560</v>
      </c>
      <c r="C80" s="839" t="s">
        <v>561</v>
      </c>
      <c r="D80" s="483">
        <v>1709300</v>
      </c>
      <c r="E80" s="488">
        <v>1650728</v>
      </c>
      <c r="F80" s="71"/>
      <c r="G80" s="489"/>
      <c r="H80" s="489"/>
      <c r="I80" s="484">
        <f t="shared" si="11"/>
        <v>0</v>
      </c>
      <c r="J80" s="488">
        <f t="shared" si="12"/>
        <v>1650728</v>
      </c>
      <c r="K80" s="48">
        <f>SUM(J80*2.5%)</f>
        <v>41268.199999999997</v>
      </c>
      <c r="L80" s="499">
        <v>312680</v>
      </c>
      <c r="M80" s="500"/>
      <c r="N80" s="506"/>
    </row>
    <row r="81" spans="1:15" ht="15.95" customHeight="1">
      <c r="A81" s="85">
        <f t="shared" si="10"/>
        <v>74</v>
      </c>
      <c r="B81" s="495" t="s">
        <v>562</v>
      </c>
      <c r="C81" s="486"/>
      <c r="D81" s="483">
        <v>9484820</v>
      </c>
      <c r="E81" s="488">
        <v>6670534</v>
      </c>
      <c r="F81" s="71"/>
      <c r="G81" s="489"/>
      <c r="H81" s="489"/>
      <c r="I81" s="484">
        <f t="shared" si="11"/>
        <v>0</v>
      </c>
      <c r="J81" s="488">
        <f t="shared" si="12"/>
        <v>6670534</v>
      </c>
      <c r="K81" s="48">
        <f>SUM(J81*2.5%)</f>
        <v>166763.35</v>
      </c>
      <c r="L81" s="499">
        <f>K81</f>
        <v>166763.35</v>
      </c>
      <c r="M81" s="500"/>
      <c r="N81" s="72"/>
    </row>
    <row r="82" spans="1:15" ht="15.95" customHeight="1">
      <c r="A82" s="85">
        <f t="shared" si="10"/>
        <v>75</v>
      </c>
      <c r="B82" s="495" t="s">
        <v>563</v>
      </c>
      <c r="C82" s="836" t="s">
        <v>564</v>
      </c>
      <c r="D82" s="483">
        <v>2742730</v>
      </c>
      <c r="E82" s="48">
        <v>992947</v>
      </c>
      <c r="F82" s="837" t="s">
        <v>474</v>
      </c>
      <c r="G82" s="484">
        <v>352</v>
      </c>
      <c r="H82" s="484">
        <v>49648</v>
      </c>
      <c r="I82" s="484">
        <f t="shared" si="11"/>
        <v>50000</v>
      </c>
      <c r="J82" s="488">
        <f t="shared" si="12"/>
        <v>992595</v>
      </c>
      <c r="K82" s="48">
        <f>SUM(J82*2.5%)</f>
        <v>24814.875</v>
      </c>
      <c r="L82" s="499"/>
      <c r="M82" s="500"/>
      <c r="N82" s="72"/>
      <c r="O82" s="506"/>
    </row>
    <row r="83" spans="1:15" ht="15.95" customHeight="1">
      <c r="A83" s="85">
        <f t="shared" si="10"/>
        <v>76</v>
      </c>
      <c r="B83" s="495" t="s">
        <v>565</v>
      </c>
      <c r="C83" s="836" t="str">
        <f>C82</f>
        <v>15-09-2023</v>
      </c>
      <c r="D83" s="483">
        <v>5959400</v>
      </c>
      <c r="E83" s="48">
        <v>4849614</v>
      </c>
      <c r="F83" s="837" t="s">
        <v>363</v>
      </c>
      <c r="G83" s="484">
        <v>78760</v>
      </c>
      <c r="H83" s="484">
        <v>121240</v>
      </c>
      <c r="I83" s="484">
        <f t="shared" si="11"/>
        <v>200000</v>
      </c>
      <c r="J83" s="48">
        <f t="shared" si="12"/>
        <v>4770854</v>
      </c>
      <c r="K83" s="48">
        <f>SUM(J83*2.5%)</f>
        <v>119271.35</v>
      </c>
      <c r="L83" s="513"/>
      <c r="M83" s="500"/>
      <c r="N83" s="72"/>
      <c r="O83" s="506"/>
    </row>
    <row r="84" spans="1:15" ht="15.95" customHeight="1">
      <c r="A84" s="85">
        <f t="shared" si="10"/>
        <v>77</v>
      </c>
      <c r="B84" s="495" t="s">
        <v>566</v>
      </c>
      <c r="C84" s="836" t="str">
        <f>C85</f>
        <v>16-10-2023</v>
      </c>
      <c r="D84" s="483">
        <v>750000</v>
      </c>
      <c r="E84" s="48">
        <v>67500</v>
      </c>
      <c r="F84" s="55"/>
      <c r="G84" s="484"/>
      <c r="H84" s="484"/>
      <c r="I84" s="484">
        <f t="shared" si="11"/>
        <v>0</v>
      </c>
      <c r="J84" s="48">
        <f t="shared" si="12"/>
        <v>67500</v>
      </c>
      <c r="K84" s="48"/>
      <c r="L84" s="513"/>
      <c r="M84" s="500"/>
    </row>
    <row r="85" spans="1:15" ht="15.95" customHeight="1">
      <c r="A85" s="85">
        <f t="shared" si="10"/>
        <v>78</v>
      </c>
      <c r="B85" s="495" t="s">
        <v>567</v>
      </c>
      <c r="C85" s="836" t="s">
        <v>568</v>
      </c>
      <c r="D85" s="483">
        <v>4950000</v>
      </c>
      <c r="E85" s="48">
        <v>6106910</v>
      </c>
      <c r="F85" s="55"/>
      <c r="G85" s="484"/>
      <c r="H85" s="484"/>
      <c r="I85" s="484">
        <f t="shared" si="11"/>
        <v>0</v>
      </c>
      <c r="J85" s="48">
        <f t="shared" si="12"/>
        <v>6106910</v>
      </c>
      <c r="K85" s="48">
        <f>SUM(J85*2.5%)</f>
        <v>152672.75</v>
      </c>
      <c r="L85" s="499">
        <v>589263</v>
      </c>
      <c r="M85" s="516"/>
      <c r="N85" s="72"/>
      <c r="O85" s="506"/>
    </row>
    <row r="86" spans="1:15" ht="15.95" customHeight="1">
      <c r="A86" s="85">
        <f t="shared" si="10"/>
        <v>79</v>
      </c>
      <c r="B86" s="495" t="s">
        <v>569</v>
      </c>
      <c r="C86" s="836" t="s">
        <v>570</v>
      </c>
      <c r="D86" s="483">
        <v>2276550</v>
      </c>
      <c r="E86" s="48">
        <v>314698</v>
      </c>
      <c r="F86" s="55"/>
      <c r="G86" s="484"/>
      <c r="H86" s="484"/>
      <c r="I86" s="484">
        <f t="shared" si="11"/>
        <v>0</v>
      </c>
      <c r="J86" s="48">
        <f t="shared" si="12"/>
        <v>314698</v>
      </c>
      <c r="K86" s="48">
        <f t="shared" ref="K86:K93" si="16">SUM(J86*2.5%)</f>
        <v>7867.45</v>
      </c>
      <c r="L86" s="499"/>
      <c r="M86" s="500"/>
      <c r="N86" s="506"/>
      <c r="O86" s="72"/>
    </row>
    <row r="87" spans="1:15" ht="15.95" customHeight="1">
      <c r="A87" s="85">
        <f t="shared" si="10"/>
        <v>80</v>
      </c>
      <c r="B87" s="495" t="s">
        <v>571</v>
      </c>
      <c r="C87" s="836" t="str">
        <f>C88</f>
        <v>02-11-2023</v>
      </c>
      <c r="D87" s="483">
        <v>4797000</v>
      </c>
      <c r="E87" s="48">
        <v>3333442</v>
      </c>
      <c r="F87" s="837" t="s">
        <v>363</v>
      </c>
      <c r="G87" s="484">
        <v>166664</v>
      </c>
      <c r="H87" s="484">
        <v>83336</v>
      </c>
      <c r="I87" s="484">
        <f t="shared" si="11"/>
        <v>250000</v>
      </c>
      <c r="J87" s="48">
        <f t="shared" si="12"/>
        <v>3166778</v>
      </c>
      <c r="K87" s="48">
        <f t="shared" si="16"/>
        <v>79169.45</v>
      </c>
      <c r="L87" s="513"/>
      <c r="M87" s="500"/>
      <c r="N87" s="72"/>
      <c r="O87" s="72"/>
    </row>
    <row r="88" spans="1:15" ht="15.95" customHeight="1">
      <c r="A88" s="85">
        <f t="shared" si="10"/>
        <v>81</v>
      </c>
      <c r="B88" s="495" t="s">
        <v>572</v>
      </c>
      <c r="C88" s="836" t="s">
        <v>573</v>
      </c>
      <c r="D88" s="483">
        <v>1959200</v>
      </c>
      <c r="E88" s="48">
        <v>980101</v>
      </c>
      <c r="F88" s="837" t="s">
        <v>363</v>
      </c>
      <c r="G88" s="484">
        <v>26491</v>
      </c>
      <c r="H88" s="484">
        <v>73509</v>
      </c>
      <c r="I88" s="484">
        <f t="shared" si="11"/>
        <v>100000</v>
      </c>
      <c r="J88" s="48">
        <f t="shared" si="12"/>
        <v>953610</v>
      </c>
      <c r="K88" s="48">
        <f t="shared" si="16"/>
        <v>23840.25</v>
      </c>
      <c r="L88" s="499"/>
      <c r="M88" s="500"/>
      <c r="N88" s="506"/>
      <c r="O88" s="72"/>
    </row>
    <row r="89" spans="1:15" ht="15.95" customHeight="1">
      <c r="A89" s="85">
        <f t="shared" si="10"/>
        <v>82</v>
      </c>
      <c r="B89" s="495" t="s">
        <v>574</v>
      </c>
      <c r="C89" s="836" t="s">
        <v>575</v>
      </c>
      <c r="D89" s="483">
        <v>2000000</v>
      </c>
      <c r="E89" s="48">
        <v>1807838</v>
      </c>
      <c r="F89" s="55"/>
      <c r="G89" s="484"/>
      <c r="H89" s="484"/>
      <c r="I89" s="484">
        <f t="shared" si="11"/>
        <v>0</v>
      </c>
      <c r="J89" s="48">
        <f t="shared" si="12"/>
        <v>1807838</v>
      </c>
      <c r="K89" s="48">
        <f t="shared" si="16"/>
        <v>45195.95</v>
      </c>
      <c r="L89" s="499">
        <v>542352</v>
      </c>
      <c r="M89" s="500"/>
      <c r="N89" s="506"/>
    </row>
    <row r="90" spans="1:15" ht="15.95" customHeight="1">
      <c r="A90" s="85">
        <f t="shared" ref="A90:A121" si="17">A89+1</f>
        <v>83</v>
      </c>
      <c r="B90" s="495" t="s">
        <v>576</v>
      </c>
      <c r="C90" s="836" t="s">
        <v>577</v>
      </c>
      <c r="D90" s="483">
        <v>2000000</v>
      </c>
      <c r="E90" s="48">
        <v>4134898</v>
      </c>
      <c r="F90" s="837" t="s">
        <v>363</v>
      </c>
      <c r="G90" s="484"/>
      <c r="H90" s="484">
        <v>50000</v>
      </c>
      <c r="I90" s="484">
        <f t="shared" si="11"/>
        <v>50000</v>
      </c>
      <c r="J90" s="48">
        <f t="shared" si="12"/>
        <v>4134898</v>
      </c>
      <c r="K90" s="48">
        <f t="shared" si="16"/>
        <v>103372.45</v>
      </c>
      <c r="L90" s="513">
        <v>1147208</v>
      </c>
      <c r="M90" s="500"/>
      <c r="N90" s="72"/>
      <c r="O90" s="506"/>
    </row>
    <row r="91" spans="1:15" ht="15.95" customHeight="1">
      <c r="A91" s="85">
        <f t="shared" si="17"/>
        <v>84</v>
      </c>
      <c r="B91" s="495" t="s">
        <v>406</v>
      </c>
      <c r="C91" s="836" t="s">
        <v>578</v>
      </c>
      <c r="D91" s="483">
        <v>5000000</v>
      </c>
      <c r="E91" s="48">
        <v>1435351</v>
      </c>
      <c r="F91" s="837" t="s">
        <v>474</v>
      </c>
      <c r="G91" s="489">
        <v>6023</v>
      </c>
      <c r="H91" s="484">
        <v>43977</v>
      </c>
      <c r="I91" s="484">
        <f t="shared" si="11"/>
        <v>50000</v>
      </c>
      <c r="J91" s="48">
        <f t="shared" si="12"/>
        <v>1429328</v>
      </c>
      <c r="K91" s="48">
        <f t="shared" si="16"/>
        <v>35733.199999999997</v>
      </c>
      <c r="L91" s="513">
        <v>8093</v>
      </c>
      <c r="M91" s="500"/>
      <c r="N91" s="506"/>
      <c r="O91" s="506"/>
    </row>
    <row r="92" spans="1:15" ht="15.95" customHeight="1">
      <c r="A92" s="85">
        <f t="shared" si="17"/>
        <v>85</v>
      </c>
      <c r="B92" s="517" t="s">
        <v>579</v>
      </c>
      <c r="C92" s="841" t="s">
        <v>580</v>
      </c>
      <c r="D92" s="518">
        <v>1500000</v>
      </c>
      <c r="E92" s="519">
        <v>1338790</v>
      </c>
      <c r="F92" s="520"/>
      <c r="G92" s="521"/>
      <c r="H92" s="521"/>
      <c r="I92" s="484">
        <f t="shared" ref="I92:I113" si="18">G92+H92</f>
        <v>0</v>
      </c>
      <c r="J92" s="519">
        <f t="shared" ref="J92:J130" si="19">SUM(E92-G92)</f>
        <v>1338790</v>
      </c>
      <c r="K92" s="48">
        <f t="shared" si="16"/>
        <v>33469.75</v>
      </c>
      <c r="L92" s="530">
        <v>200820</v>
      </c>
      <c r="M92" s="516"/>
      <c r="N92" s="506"/>
    </row>
    <row r="93" spans="1:15" ht="15.95" customHeight="1">
      <c r="A93" s="85">
        <f t="shared" si="17"/>
        <v>86</v>
      </c>
      <c r="B93" s="517" t="s">
        <v>581</v>
      </c>
      <c r="C93" s="841" t="s">
        <v>582</v>
      </c>
      <c r="D93" s="518">
        <v>1500000</v>
      </c>
      <c r="E93" s="519">
        <v>724319</v>
      </c>
      <c r="F93" s="520"/>
      <c r="G93" s="521"/>
      <c r="H93" s="522"/>
      <c r="I93" s="484">
        <f t="shared" si="18"/>
        <v>0</v>
      </c>
      <c r="J93" s="519">
        <f t="shared" si="19"/>
        <v>724319</v>
      </c>
      <c r="K93" s="48">
        <f t="shared" si="16"/>
        <v>18107.974999999999</v>
      </c>
      <c r="L93" s="530">
        <v>148133</v>
      </c>
      <c r="M93" s="500"/>
      <c r="N93" s="506"/>
    </row>
    <row r="94" spans="1:15" ht="15.95" customHeight="1">
      <c r="A94" s="85">
        <f t="shared" si="17"/>
        <v>87</v>
      </c>
      <c r="B94" s="523" t="s">
        <v>583</v>
      </c>
      <c r="C94" s="842" t="s">
        <v>584</v>
      </c>
      <c r="D94" s="518">
        <v>5000000</v>
      </c>
      <c r="E94" s="519">
        <v>1131791</v>
      </c>
      <c r="F94" s="843" t="s">
        <v>474</v>
      </c>
      <c r="G94" s="521">
        <v>171705</v>
      </c>
      <c r="H94" s="521">
        <v>28295</v>
      </c>
      <c r="I94" s="484">
        <f t="shared" si="18"/>
        <v>200000</v>
      </c>
      <c r="J94" s="519">
        <f t="shared" si="19"/>
        <v>960086</v>
      </c>
      <c r="K94" s="48">
        <f t="shared" ref="K94:K128" si="20">SUM(J94*2.5%)</f>
        <v>24002.15</v>
      </c>
      <c r="L94" s="530"/>
      <c r="M94" s="500"/>
      <c r="N94" s="72"/>
    </row>
    <row r="95" spans="1:15" ht="15.95" customHeight="1">
      <c r="A95" s="85">
        <f t="shared" si="17"/>
        <v>88</v>
      </c>
      <c r="B95" s="523" t="s">
        <v>585</v>
      </c>
      <c r="C95" s="842" t="s">
        <v>586</v>
      </c>
      <c r="D95" s="518">
        <v>30000000</v>
      </c>
      <c r="E95" s="519">
        <v>29000000</v>
      </c>
      <c r="F95" s="843" t="s">
        <v>474</v>
      </c>
      <c r="G95" s="521">
        <v>200000</v>
      </c>
      <c r="H95" s="521"/>
      <c r="I95" s="484">
        <f t="shared" si="18"/>
        <v>200000</v>
      </c>
      <c r="J95" s="519">
        <f t="shared" si="19"/>
        <v>28800000</v>
      </c>
      <c r="K95" s="48"/>
      <c r="L95" s="530"/>
      <c r="M95" s="500"/>
    </row>
    <row r="96" spans="1:15" ht="15.95" customHeight="1">
      <c r="A96" s="85">
        <f t="shared" si="17"/>
        <v>89</v>
      </c>
      <c r="B96" s="524" t="s">
        <v>587</v>
      </c>
      <c r="C96" s="844" t="s">
        <v>588</v>
      </c>
      <c r="D96" s="483">
        <v>2500000</v>
      </c>
      <c r="E96" s="48">
        <v>1320373</v>
      </c>
      <c r="F96" s="837" t="s">
        <v>363</v>
      </c>
      <c r="G96" s="484">
        <v>66991</v>
      </c>
      <c r="H96" s="484">
        <v>33009</v>
      </c>
      <c r="I96" s="484">
        <f t="shared" si="18"/>
        <v>100000</v>
      </c>
      <c r="J96" s="48">
        <f t="shared" si="19"/>
        <v>1253382</v>
      </c>
      <c r="K96" s="48">
        <f t="shared" si="20"/>
        <v>31334.55</v>
      </c>
      <c r="L96" s="531"/>
      <c r="M96" s="500"/>
      <c r="N96" s="72"/>
    </row>
    <row r="97" spans="1:15" ht="15.95" customHeight="1">
      <c r="A97" s="85">
        <f t="shared" si="17"/>
        <v>90</v>
      </c>
      <c r="B97" s="523" t="s">
        <v>589</v>
      </c>
      <c r="C97" s="842" t="s">
        <v>590</v>
      </c>
      <c r="D97" s="518">
        <v>2900000</v>
      </c>
      <c r="E97" s="519">
        <v>2222820</v>
      </c>
      <c r="F97" s="843" t="s">
        <v>344</v>
      </c>
      <c r="G97" s="521">
        <v>44429</v>
      </c>
      <c r="H97" s="521">
        <v>55571</v>
      </c>
      <c r="I97" s="484">
        <f t="shared" si="18"/>
        <v>100000</v>
      </c>
      <c r="J97" s="519">
        <f t="shared" si="19"/>
        <v>2178391</v>
      </c>
      <c r="K97" s="48">
        <f t="shared" si="20"/>
        <v>54459.775000000001</v>
      </c>
      <c r="L97" s="530"/>
      <c r="M97" s="500"/>
      <c r="N97" s="72"/>
      <c r="O97" s="72"/>
    </row>
    <row r="98" spans="1:15" ht="15.95" customHeight="1">
      <c r="A98" s="85">
        <f t="shared" si="17"/>
        <v>91</v>
      </c>
      <c r="B98" s="523" t="s">
        <v>591</v>
      </c>
      <c r="C98" s="842" t="s">
        <v>592</v>
      </c>
      <c r="D98" s="518">
        <v>13000000</v>
      </c>
      <c r="E98" s="519">
        <v>11684103</v>
      </c>
      <c r="F98" s="520"/>
      <c r="G98" s="521"/>
      <c r="H98" s="521"/>
      <c r="I98" s="484">
        <f t="shared" si="18"/>
        <v>0</v>
      </c>
      <c r="J98" s="519">
        <f t="shared" si="19"/>
        <v>11684103</v>
      </c>
      <c r="K98" s="48">
        <f t="shared" si="20"/>
        <v>292102.57500000001</v>
      </c>
      <c r="L98" s="530">
        <v>410515</v>
      </c>
      <c r="M98" s="500"/>
      <c r="N98" s="506"/>
      <c r="O98" s="506"/>
    </row>
    <row r="99" spans="1:15" ht="15.95" customHeight="1">
      <c r="A99" s="85">
        <f t="shared" si="17"/>
        <v>92</v>
      </c>
      <c r="B99" s="495" t="s">
        <v>593</v>
      </c>
      <c r="C99" s="844" t="s">
        <v>592</v>
      </c>
      <c r="D99" s="483">
        <v>7500000</v>
      </c>
      <c r="E99" s="48">
        <v>6603453</v>
      </c>
      <c r="F99" s="837" t="s">
        <v>474</v>
      </c>
      <c r="G99" s="484">
        <v>59914</v>
      </c>
      <c r="H99" s="484">
        <v>165086</v>
      </c>
      <c r="I99" s="484">
        <f t="shared" si="18"/>
        <v>225000</v>
      </c>
      <c r="J99" s="48">
        <f t="shared" si="19"/>
        <v>6543539</v>
      </c>
      <c r="K99" s="48">
        <f t="shared" si="20"/>
        <v>163588.47500000001</v>
      </c>
      <c r="L99" s="513"/>
      <c r="M99" s="500"/>
      <c r="N99" s="72"/>
    </row>
    <row r="100" spans="1:15" ht="15.95" customHeight="1">
      <c r="A100" s="85">
        <f t="shared" si="17"/>
        <v>93</v>
      </c>
      <c r="B100" s="125" t="s">
        <v>594</v>
      </c>
      <c r="C100" s="844" t="s">
        <v>592</v>
      </c>
      <c r="D100" s="491">
        <v>22000000</v>
      </c>
      <c r="E100" s="525">
        <v>8098541</v>
      </c>
      <c r="F100" s="845" t="s">
        <v>474</v>
      </c>
      <c r="G100" s="484">
        <v>297536</v>
      </c>
      <c r="H100" s="484">
        <v>202464</v>
      </c>
      <c r="I100" s="484">
        <f t="shared" si="18"/>
        <v>500000</v>
      </c>
      <c r="J100" s="525">
        <f t="shared" si="19"/>
        <v>7801005</v>
      </c>
      <c r="K100" s="48">
        <f t="shared" si="20"/>
        <v>195025.125</v>
      </c>
      <c r="L100" s="513"/>
      <c r="M100" s="500"/>
      <c r="N100" s="506"/>
      <c r="O100" s="72"/>
    </row>
    <row r="101" spans="1:15" ht="15.95" customHeight="1">
      <c r="A101" s="85">
        <f t="shared" si="17"/>
        <v>94</v>
      </c>
      <c r="B101" s="523" t="s">
        <v>595</v>
      </c>
      <c r="C101" s="844" t="s">
        <v>596</v>
      </c>
      <c r="D101" s="483">
        <v>2000000</v>
      </c>
      <c r="E101" s="48">
        <v>1931341</v>
      </c>
      <c r="F101" s="55"/>
      <c r="G101" s="484"/>
      <c r="H101" s="484"/>
      <c r="I101" s="484">
        <f t="shared" si="18"/>
        <v>0</v>
      </c>
      <c r="J101" s="48">
        <f t="shared" si="19"/>
        <v>1931341</v>
      </c>
      <c r="K101" s="48">
        <f t="shared" si="20"/>
        <v>48283.525000000001</v>
      </c>
      <c r="L101" s="513">
        <v>427692</v>
      </c>
      <c r="M101" s="500"/>
      <c r="N101" s="506"/>
    </row>
    <row r="102" spans="1:15" ht="15.95" customHeight="1">
      <c r="A102" s="85">
        <f t="shared" si="17"/>
        <v>95</v>
      </c>
      <c r="B102" s="523" t="s">
        <v>597</v>
      </c>
      <c r="C102" s="846" t="s">
        <v>598</v>
      </c>
      <c r="D102" s="518">
        <v>6000000</v>
      </c>
      <c r="E102" s="519">
        <v>4695702</v>
      </c>
      <c r="F102" s="843" t="s">
        <v>273</v>
      </c>
      <c r="G102" s="521">
        <v>82607</v>
      </c>
      <c r="H102" s="521">
        <v>117393</v>
      </c>
      <c r="I102" s="484">
        <f t="shared" si="18"/>
        <v>200000</v>
      </c>
      <c r="J102" s="519">
        <f t="shared" si="19"/>
        <v>4613095</v>
      </c>
      <c r="K102" s="519">
        <f t="shared" si="20"/>
        <v>115327.375</v>
      </c>
      <c r="L102" s="530"/>
      <c r="M102" s="500"/>
      <c r="O102" s="72"/>
    </row>
    <row r="103" spans="1:15" ht="15.95" customHeight="1">
      <c r="A103" s="85">
        <f t="shared" si="17"/>
        <v>96</v>
      </c>
      <c r="B103" s="523" t="s">
        <v>599</v>
      </c>
      <c r="C103" s="846" t="s">
        <v>598</v>
      </c>
      <c r="D103" s="518">
        <v>2900000</v>
      </c>
      <c r="E103" s="519">
        <v>2650750</v>
      </c>
      <c r="F103" s="520"/>
      <c r="G103" s="521"/>
      <c r="H103" s="521"/>
      <c r="I103" s="484">
        <f t="shared" si="18"/>
        <v>0</v>
      </c>
      <c r="J103" s="519">
        <f t="shared" si="19"/>
        <v>2650750</v>
      </c>
      <c r="K103" s="519">
        <f t="shared" si="20"/>
        <v>66268.75</v>
      </c>
      <c r="L103" s="530">
        <v>138883</v>
      </c>
      <c r="M103" s="500"/>
      <c r="N103" s="506"/>
      <c r="O103" s="506"/>
    </row>
    <row r="104" spans="1:15" ht="15.95" customHeight="1">
      <c r="A104" s="85">
        <f t="shared" si="17"/>
        <v>97</v>
      </c>
      <c r="B104" s="523" t="s">
        <v>600</v>
      </c>
      <c r="C104" s="846" t="s">
        <v>601</v>
      </c>
      <c r="D104" s="518">
        <v>5000000</v>
      </c>
      <c r="E104" s="519">
        <v>4646169</v>
      </c>
      <c r="F104" s="843" t="s">
        <v>474</v>
      </c>
      <c r="G104" s="521">
        <v>768</v>
      </c>
      <c r="H104" s="521">
        <v>379232</v>
      </c>
      <c r="I104" s="484">
        <f t="shared" si="18"/>
        <v>380000</v>
      </c>
      <c r="J104" s="519">
        <f t="shared" si="19"/>
        <v>4645401</v>
      </c>
      <c r="K104" s="519">
        <f t="shared" si="20"/>
        <v>116135.02499999999</v>
      </c>
      <c r="L104" s="530"/>
      <c r="M104" s="500"/>
      <c r="N104" s="506"/>
      <c r="O104" s="72"/>
    </row>
    <row r="105" spans="1:15" ht="15.95" customHeight="1">
      <c r="A105" s="85">
        <f t="shared" si="17"/>
        <v>98</v>
      </c>
      <c r="B105" s="523" t="s">
        <v>602</v>
      </c>
      <c r="C105" s="846" t="s">
        <v>603</v>
      </c>
      <c r="D105" s="518">
        <v>5000000</v>
      </c>
      <c r="E105" s="519">
        <v>4212175</v>
      </c>
      <c r="F105" s="843" t="s">
        <v>474</v>
      </c>
      <c r="G105" s="521">
        <v>44696</v>
      </c>
      <c r="H105" s="521">
        <v>105304</v>
      </c>
      <c r="I105" s="484">
        <f t="shared" si="18"/>
        <v>150000</v>
      </c>
      <c r="J105" s="519">
        <f t="shared" si="19"/>
        <v>4167479</v>
      </c>
      <c r="K105" s="519">
        <f t="shared" si="20"/>
        <v>104186.97500000001</v>
      </c>
      <c r="L105" s="530"/>
      <c r="M105" s="500"/>
      <c r="N105" s="506"/>
    </row>
    <row r="106" spans="1:15" ht="15.95" customHeight="1">
      <c r="A106" s="85">
        <f t="shared" si="17"/>
        <v>99</v>
      </c>
      <c r="B106" s="523" t="s">
        <v>604</v>
      </c>
      <c r="C106" s="846" t="s">
        <v>605</v>
      </c>
      <c r="D106" s="518">
        <v>2000000</v>
      </c>
      <c r="E106" s="519">
        <v>3454339</v>
      </c>
      <c r="F106" s="843" t="s">
        <v>474</v>
      </c>
      <c r="G106" s="521">
        <v>284</v>
      </c>
      <c r="H106" s="521">
        <v>172716</v>
      </c>
      <c r="I106" s="484">
        <f t="shared" si="18"/>
        <v>173000</v>
      </c>
      <c r="J106" s="519">
        <f t="shared" si="19"/>
        <v>3454055</v>
      </c>
      <c r="K106" s="519">
        <f t="shared" si="20"/>
        <v>86351.375</v>
      </c>
      <c r="L106" s="530"/>
      <c r="M106" s="516"/>
      <c r="N106" s="506"/>
    </row>
    <row r="107" spans="1:15" ht="15.95" customHeight="1">
      <c r="A107" s="85">
        <f t="shared" si="17"/>
        <v>100</v>
      </c>
      <c r="B107" s="523" t="s">
        <v>606</v>
      </c>
      <c r="C107" s="846" t="s">
        <v>607</v>
      </c>
      <c r="D107" s="518">
        <v>1000000</v>
      </c>
      <c r="E107" s="519">
        <v>994061</v>
      </c>
      <c r="F107" s="843" t="s">
        <v>474</v>
      </c>
      <c r="G107" s="521">
        <v>148</v>
      </c>
      <c r="H107" s="521">
        <v>24852</v>
      </c>
      <c r="I107" s="484">
        <f t="shared" si="18"/>
        <v>25000</v>
      </c>
      <c r="J107" s="519">
        <f t="shared" si="19"/>
        <v>993913</v>
      </c>
      <c r="K107" s="519">
        <f t="shared" si="20"/>
        <v>24847.825000000001</v>
      </c>
      <c r="L107" s="530"/>
      <c r="M107" s="516"/>
      <c r="N107" s="72"/>
      <c r="O107" s="72">
        <f>25000-H107</f>
        <v>148</v>
      </c>
    </row>
    <row r="108" spans="1:15" ht="15.95" customHeight="1">
      <c r="A108" s="85">
        <f t="shared" si="17"/>
        <v>101</v>
      </c>
      <c r="B108" s="523" t="s">
        <v>608</v>
      </c>
      <c r="C108" s="846" t="s">
        <v>609</v>
      </c>
      <c r="D108" s="518">
        <v>15000000</v>
      </c>
      <c r="E108" s="519">
        <v>13268305</v>
      </c>
      <c r="F108" s="843" t="s">
        <v>474</v>
      </c>
      <c r="G108" s="521">
        <v>168292</v>
      </c>
      <c r="H108" s="521">
        <v>331708</v>
      </c>
      <c r="I108" s="484">
        <f t="shared" si="18"/>
        <v>500000</v>
      </c>
      <c r="J108" s="519">
        <f t="shared" si="19"/>
        <v>13100013</v>
      </c>
      <c r="K108" s="519">
        <f t="shared" si="20"/>
        <v>327500.32500000001</v>
      </c>
      <c r="L108" s="530"/>
      <c r="M108" s="516"/>
      <c r="N108" s="506"/>
    </row>
    <row r="109" spans="1:15" ht="15.95" customHeight="1">
      <c r="A109" s="85">
        <f t="shared" si="17"/>
        <v>102</v>
      </c>
      <c r="B109" s="523" t="s">
        <v>357</v>
      </c>
      <c r="C109" s="846" t="s">
        <v>609</v>
      </c>
      <c r="D109" s="518">
        <v>10000000</v>
      </c>
      <c r="E109" s="519">
        <v>8231925</v>
      </c>
      <c r="F109" s="843" t="s">
        <v>344</v>
      </c>
      <c r="G109" s="521">
        <v>44202</v>
      </c>
      <c r="H109" s="521">
        <v>205798</v>
      </c>
      <c r="I109" s="484">
        <f t="shared" si="18"/>
        <v>250000</v>
      </c>
      <c r="J109" s="519">
        <f t="shared" si="19"/>
        <v>8187723</v>
      </c>
      <c r="K109" s="519">
        <f t="shared" si="20"/>
        <v>204693.07500000001</v>
      </c>
      <c r="L109" s="530"/>
      <c r="M109" s="500"/>
      <c r="N109" s="72"/>
    </row>
    <row r="110" spans="1:15" ht="15.95" customHeight="1">
      <c r="A110" s="85">
        <f t="shared" si="17"/>
        <v>103</v>
      </c>
      <c r="B110" s="523" t="s">
        <v>610</v>
      </c>
      <c r="C110" s="846" t="s">
        <v>611</v>
      </c>
      <c r="D110" s="518">
        <v>5000000</v>
      </c>
      <c r="E110" s="519">
        <v>5000000</v>
      </c>
      <c r="F110" s="520"/>
      <c r="G110" s="521"/>
      <c r="H110" s="521"/>
      <c r="I110" s="484">
        <f t="shared" si="18"/>
        <v>0</v>
      </c>
      <c r="J110" s="519">
        <f t="shared" si="19"/>
        <v>5000000</v>
      </c>
      <c r="K110" s="519">
        <f t="shared" si="20"/>
        <v>125000</v>
      </c>
      <c r="L110" s="530"/>
      <c r="M110" s="500"/>
      <c r="N110" s="72"/>
      <c r="O110" s="506"/>
    </row>
    <row r="111" spans="1:15" ht="15.95" customHeight="1">
      <c r="A111" s="85">
        <f t="shared" si="17"/>
        <v>104</v>
      </c>
      <c r="B111" s="495" t="s">
        <v>612</v>
      </c>
      <c r="C111" s="847" t="s">
        <v>613</v>
      </c>
      <c r="D111" s="483">
        <v>2900000</v>
      </c>
      <c r="E111" s="48">
        <v>2467254</v>
      </c>
      <c r="F111" s="837" t="s">
        <v>474</v>
      </c>
      <c r="G111" s="484">
        <v>38319</v>
      </c>
      <c r="H111" s="484">
        <v>61681</v>
      </c>
      <c r="I111" s="484">
        <f t="shared" si="18"/>
        <v>100000</v>
      </c>
      <c r="J111" s="48">
        <f t="shared" si="19"/>
        <v>2428935</v>
      </c>
      <c r="K111" s="48">
        <f t="shared" si="20"/>
        <v>60723.375</v>
      </c>
      <c r="L111" s="513"/>
      <c r="M111" s="500"/>
      <c r="N111" s="72">
        <f>100000-H111</f>
        <v>38319</v>
      </c>
      <c r="O111" s="72"/>
    </row>
    <row r="112" spans="1:15" ht="15.95" customHeight="1">
      <c r="A112" s="85">
        <f t="shared" si="17"/>
        <v>105</v>
      </c>
      <c r="B112" s="495" t="s">
        <v>412</v>
      </c>
      <c r="C112" s="847" t="s">
        <v>614</v>
      </c>
      <c r="D112" s="483">
        <v>2900000</v>
      </c>
      <c r="E112" s="48">
        <v>2477211</v>
      </c>
      <c r="F112" s="837" t="s">
        <v>474</v>
      </c>
      <c r="G112" s="484">
        <v>38070</v>
      </c>
      <c r="H112" s="484">
        <v>61930</v>
      </c>
      <c r="I112" s="484">
        <f t="shared" si="18"/>
        <v>100000</v>
      </c>
      <c r="J112" s="48">
        <f t="shared" si="19"/>
        <v>2439141</v>
      </c>
      <c r="K112" s="48">
        <f t="shared" si="20"/>
        <v>60978.525000000001</v>
      </c>
      <c r="L112" s="513"/>
      <c r="M112" s="500"/>
      <c r="N112" s="72">
        <f>100000-K112</f>
        <v>39021.474999999999</v>
      </c>
      <c r="O112" s="72"/>
    </row>
    <row r="113" spans="1:15" ht="15.95" customHeight="1">
      <c r="A113" s="85">
        <f t="shared" si="17"/>
        <v>106</v>
      </c>
      <c r="B113" s="523" t="s">
        <v>264</v>
      </c>
      <c r="C113" s="526"/>
      <c r="D113" s="518">
        <v>2000000</v>
      </c>
      <c r="E113" s="519">
        <v>1850000</v>
      </c>
      <c r="F113" s="843" t="s">
        <v>615</v>
      </c>
      <c r="G113" s="521">
        <v>153750</v>
      </c>
      <c r="H113" s="521">
        <v>46250</v>
      </c>
      <c r="I113" s="484">
        <f t="shared" si="18"/>
        <v>200000</v>
      </c>
      <c r="J113" s="519">
        <f t="shared" si="19"/>
        <v>1696250</v>
      </c>
      <c r="K113" s="519">
        <f t="shared" si="20"/>
        <v>42406.25</v>
      </c>
      <c r="L113" s="530"/>
      <c r="M113" s="500"/>
      <c r="N113" s="72"/>
    </row>
    <row r="114" spans="1:15" ht="15.95" customHeight="1">
      <c r="A114" s="85">
        <f t="shared" si="17"/>
        <v>107</v>
      </c>
      <c r="B114" s="523" t="s">
        <v>427</v>
      </c>
      <c r="C114" s="846" t="s">
        <v>616</v>
      </c>
      <c r="D114" s="518">
        <v>3000000</v>
      </c>
      <c r="E114" s="519">
        <v>2973750</v>
      </c>
      <c r="F114" s="843" t="s">
        <v>474</v>
      </c>
      <c r="G114" s="527"/>
      <c r="H114" s="521">
        <v>150000</v>
      </c>
      <c r="I114" s="484">
        <f t="shared" ref="I114:I130" si="21">G114+H114</f>
        <v>150000</v>
      </c>
      <c r="J114" s="519">
        <f t="shared" si="19"/>
        <v>2973750</v>
      </c>
      <c r="K114" s="519">
        <f t="shared" si="20"/>
        <v>74343.75</v>
      </c>
      <c r="L114" s="530">
        <v>198096</v>
      </c>
      <c r="M114" s="500"/>
      <c r="N114" s="72"/>
      <c r="O114" s="506"/>
    </row>
    <row r="115" spans="1:15" ht="15.95" customHeight="1">
      <c r="A115" s="85">
        <f t="shared" si="17"/>
        <v>108</v>
      </c>
      <c r="B115" s="523" t="s">
        <v>617</v>
      </c>
      <c r="C115" s="526"/>
      <c r="D115" s="518">
        <v>1000000</v>
      </c>
      <c r="E115" s="519">
        <v>933103</v>
      </c>
      <c r="F115" s="520"/>
      <c r="G115" s="521"/>
      <c r="H115" s="521"/>
      <c r="I115" s="484">
        <f t="shared" si="21"/>
        <v>0</v>
      </c>
      <c r="J115" s="519">
        <f t="shared" si="19"/>
        <v>933103</v>
      </c>
      <c r="K115" s="519">
        <f t="shared" si="20"/>
        <v>23327.575000000001</v>
      </c>
      <c r="L115" s="530">
        <v>19936</v>
      </c>
      <c r="M115" s="500"/>
      <c r="N115" s="506"/>
      <c r="O115" s="506"/>
    </row>
    <row r="116" spans="1:15" ht="15.95" customHeight="1">
      <c r="A116" s="85">
        <f t="shared" si="17"/>
        <v>109</v>
      </c>
      <c r="B116" s="523" t="s">
        <v>386</v>
      </c>
      <c r="C116" s="846" t="s">
        <v>618</v>
      </c>
      <c r="D116" s="518">
        <v>2000000</v>
      </c>
      <c r="E116" s="519">
        <v>1632399</v>
      </c>
      <c r="F116" s="843" t="s">
        <v>474</v>
      </c>
      <c r="G116" s="521">
        <v>9190</v>
      </c>
      <c r="H116" s="521">
        <v>40810</v>
      </c>
      <c r="I116" s="484">
        <f t="shared" si="21"/>
        <v>50000</v>
      </c>
      <c r="J116" s="519">
        <f t="shared" si="19"/>
        <v>1623209</v>
      </c>
      <c r="K116" s="519">
        <f t="shared" si="20"/>
        <v>40580.224999999999</v>
      </c>
      <c r="L116" s="530"/>
      <c r="M116" s="516"/>
      <c r="N116" s="72">
        <f>50000-H116</f>
        <v>9190</v>
      </c>
      <c r="O116" s="506"/>
    </row>
    <row r="117" spans="1:15" ht="15.95" customHeight="1">
      <c r="A117" s="85">
        <f t="shared" si="17"/>
        <v>110</v>
      </c>
      <c r="B117" s="523" t="s">
        <v>619</v>
      </c>
      <c r="C117" s="846" t="s">
        <v>620</v>
      </c>
      <c r="D117" s="518">
        <v>3750000</v>
      </c>
      <c r="E117" s="519">
        <v>3792622</v>
      </c>
      <c r="F117" s="843" t="s">
        <v>474</v>
      </c>
      <c r="G117" s="521">
        <v>5184</v>
      </c>
      <c r="H117" s="521">
        <v>94816</v>
      </c>
      <c r="I117" s="484">
        <f t="shared" si="21"/>
        <v>100000</v>
      </c>
      <c r="J117" s="519">
        <f t="shared" si="19"/>
        <v>3787438</v>
      </c>
      <c r="K117" s="519">
        <f t="shared" si="20"/>
        <v>94685.95</v>
      </c>
      <c r="L117" s="530"/>
      <c r="M117" s="500"/>
      <c r="N117" s="72">
        <f>100000-H117</f>
        <v>5184</v>
      </c>
    </row>
    <row r="118" spans="1:15" ht="15.95" customHeight="1">
      <c r="A118" s="85">
        <f t="shared" si="17"/>
        <v>111</v>
      </c>
      <c r="B118" s="523" t="s">
        <v>621</v>
      </c>
      <c r="C118" s="526"/>
      <c r="D118" s="518">
        <v>5000000</v>
      </c>
      <c r="E118" s="519">
        <v>5000000</v>
      </c>
      <c r="F118" s="520"/>
      <c r="G118" s="521"/>
      <c r="H118" s="521"/>
      <c r="I118" s="484">
        <f t="shared" si="21"/>
        <v>0</v>
      </c>
      <c r="J118" s="519">
        <f t="shared" si="19"/>
        <v>5000000</v>
      </c>
      <c r="K118" s="519">
        <f t="shared" si="20"/>
        <v>125000</v>
      </c>
      <c r="L118" s="530">
        <v>1000000</v>
      </c>
      <c r="M118" s="500"/>
      <c r="O118" s="72"/>
    </row>
    <row r="119" spans="1:15" ht="15.95" customHeight="1">
      <c r="A119" s="85">
        <f t="shared" si="17"/>
        <v>112</v>
      </c>
      <c r="B119" s="523" t="s">
        <v>622</v>
      </c>
      <c r="C119" s="846" t="s">
        <v>623</v>
      </c>
      <c r="D119" s="518">
        <v>15000000</v>
      </c>
      <c r="E119" s="519">
        <v>13460374</v>
      </c>
      <c r="F119" s="843" t="s">
        <v>615</v>
      </c>
      <c r="G119" s="521">
        <v>163491</v>
      </c>
      <c r="H119" s="521">
        <v>336509</v>
      </c>
      <c r="I119" s="484">
        <f t="shared" si="21"/>
        <v>500000</v>
      </c>
      <c r="J119" s="519">
        <f t="shared" si="19"/>
        <v>13296883</v>
      </c>
      <c r="K119" s="519">
        <f t="shared" si="20"/>
        <v>332422.07500000001</v>
      </c>
      <c r="L119" s="530"/>
      <c r="M119" s="500"/>
      <c r="N119" s="72"/>
      <c r="O119" s="72"/>
    </row>
    <row r="120" spans="1:15" ht="15.95" customHeight="1">
      <c r="A120" s="85">
        <f t="shared" si="17"/>
        <v>113</v>
      </c>
      <c r="B120" s="523" t="s">
        <v>624</v>
      </c>
      <c r="C120" s="846" t="s">
        <v>625</v>
      </c>
      <c r="D120" s="518">
        <v>1500000</v>
      </c>
      <c r="E120" s="519">
        <v>755395</v>
      </c>
      <c r="F120" s="843" t="s">
        <v>344</v>
      </c>
      <c r="G120" s="521">
        <v>156115</v>
      </c>
      <c r="H120" s="521">
        <v>18885</v>
      </c>
      <c r="I120" s="484">
        <f t="shared" si="21"/>
        <v>175000</v>
      </c>
      <c r="J120" s="519">
        <f t="shared" si="19"/>
        <v>599280</v>
      </c>
      <c r="K120" s="519">
        <f t="shared" si="20"/>
        <v>14982</v>
      </c>
      <c r="L120" s="530"/>
      <c r="M120" s="500"/>
      <c r="N120" s="72"/>
      <c r="O120" s="72"/>
    </row>
    <row r="121" spans="1:15" ht="15.95" customHeight="1">
      <c r="A121" s="85">
        <f t="shared" si="17"/>
        <v>114</v>
      </c>
      <c r="B121" s="528" t="s">
        <v>626</v>
      </c>
      <c r="C121" s="841" t="s">
        <v>627</v>
      </c>
      <c r="D121" s="529">
        <v>10000000</v>
      </c>
      <c r="E121" s="519">
        <v>6404946</v>
      </c>
      <c r="F121" s="843" t="s">
        <v>344</v>
      </c>
      <c r="G121" s="521">
        <v>839876</v>
      </c>
      <c r="H121" s="521">
        <v>160124</v>
      </c>
      <c r="I121" s="484">
        <f t="shared" si="21"/>
        <v>1000000</v>
      </c>
      <c r="J121" s="519">
        <f t="shared" si="19"/>
        <v>5565070</v>
      </c>
      <c r="K121" s="519">
        <f t="shared" si="20"/>
        <v>139126.75</v>
      </c>
      <c r="L121" s="532"/>
      <c r="M121" s="533"/>
      <c r="N121" s="72"/>
      <c r="O121" s="72"/>
    </row>
    <row r="122" spans="1:15" ht="15.95" customHeight="1">
      <c r="A122" s="85">
        <f t="shared" ref="A122:A159" si="22">A121+1</f>
        <v>115</v>
      </c>
      <c r="B122" s="528" t="s">
        <v>423</v>
      </c>
      <c r="C122" s="841" t="s">
        <v>627</v>
      </c>
      <c r="D122" s="529">
        <v>3000000</v>
      </c>
      <c r="E122" s="519">
        <v>2584749</v>
      </c>
      <c r="F122" s="843" t="s">
        <v>474</v>
      </c>
      <c r="G122" s="521">
        <v>110381</v>
      </c>
      <c r="H122" s="521">
        <v>64619</v>
      </c>
      <c r="I122" s="484">
        <f t="shared" si="21"/>
        <v>175000</v>
      </c>
      <c r="J122" s="519">
        <f t="shared" si="19"/>
        <v>2474368</v>
      </c>
      <c r="K122" s="519">
        <f t="shared" si="20"/>
        <v>61859.199999999997</v>
      </c>
      <c r="L122" s="532"/>
      <c r="M122" s="503"/>
      <c r="N122" s="72"/>
      <c r="O122" s="72"/>
    </row>
    <row r="123" spans="1:15" ht="15.95" customHeight="1">
      <c r="A123" s="85">
        <f t="shared" si="22"/>
        <v>116</v>
      </c>
      <c r="B123" s="528" t="s">
        <v>628</v>
      </c>
      <c r="C123" s="841" t="s">
        <v>629</v>
      </c>
      <c r="D123" s="529">
        <v>10000000</v>
      </c>
      <c r="E123" s="519">
        <v>9875000</v>
      </c>
      <c r="F123" s="843" t="s">
        <v>474</v>
      </c>
      <c r="G123" s="521">
        <v>3125</v>
      </c>
      <c r="H123" s="521">
        <v>246875</v>
      </c>
      <c r="I123" s="484">
        <f t="shared" si="21"/>
        <v>250000</v>
      </c>
      <c r="J123" s="519">
        <f t="shared" si="19"/>
        <v>9871875</v>
      </c>
      <c r="K123" s="519">
        <f t="shared" si="20"/>
        <v>246796.875</v>
      </c>
      <c r="L123" s="532"/>
      <c r="M123" s="503"/>
      <c r="N123" s="72"/>
      <c r="O123" s="72"/>
    </row>
    <row r="124" spans="1:15" ht="15.95" customHeight="1">
      <c r="A124" s="85">
        <f t="shared" si="22"/>
        <v>117</v>
      </c>
      <c r="B124" s="528" t="s">
        <v>381</v>
      </c>
      <c r="C124" s="841" t="s">
        <v>630</v>
      </c>
      <c r="D124" s="529">
        <v>3000000</v>
      </c>
      <c r="E124" s="519">
        <v>3000000</v>
      </c>
      <c r="F124" s="843" t="s">
        <v>474</v>
      </c>
      <c r="G124" s="521">
        <v>125000</v>
      </c>
      <c r="H124" s="521">
        <v>75000</v>
      </c>
      <c r="I124" s="484">
        <f t="shared" si="21"/>
        <v>200000</v>
      </c>
      <c r="J124" s="519">
        <f t="shared" si="19"/>
        <v>2875000</v>
      </c>
      <c r="K124" s="519">
        <f t="shared" si="20"/>
        <v>71875</v>
      </c>
      <c r="L124" s="532"/>
      <c r="M124" s="503"/>
      <c r="N124" s="72"/>
      <c r="O124" s="72"/>
    </row>
    <row r="125" spans="1:15" ht="15.95" customHeight="1">
      <c r="A125" s="85">
        <f t="shared" si="22"/>
        <v>118</v>
      </c>
      <c r="B125" s="528" t="s">
        <v>301</v>
      </c>
      <c r="C125" s="841" t="s">
        <v>630</v>
      </c>
      <c r="D125" s="529">
        <v>3500000</v>
      </c>
      <c r="E125" s="519">
        <v>3500000</v>
      </c>
      <c r="F125" s="843" t="s">
        <v>300</v>
      </c>
      <c r="G125" s="521">
        <v>162500</v>
      </c>
      <c r="H125" s="521">
        <v>87500</v>
      </c>
      <c r="I125" s="484">
        <f t="shared" si="21"/>
        <v>250000</v>
      </c>
      <c r="J125" s="519">
        <f t="shared" si="19"/>
        <v>3337500</v>
      </c>
      <c r="K125" s="519">
        <f t="shared" si="20"/>
        <v>83437.5</v>
      </c>
      <c r="L125" s="532"/>
      <c r="M125" s="503"/>
      <c r="N125" s="72"/>
      <c r="O125" s="72"/>
    </row>
    <row r="126" spans="1:15" ht="15.95" customHeight="1">
      <c r="A126" s="85">
        <f t="shared" si="22"/>
        <v>119</v>
      </c>
      <c r="B126" s="528" t="s">
        <v>631</v>
      </c>
      <c r="C126" s="841" t="s">
        <v>632</v>
      </c>
      <c r="D126" s="529">
        <v>3000000</v>
      </c>
      <c r="E126" s="519">
        <v>3000000</v>
      </c>
      <c r="F126" s="843" t="s">
        <v>320</v>
      </c>
      <c r="G126" s="521"/>
      <c r="H126" s="521">
        <v>75000</v>
      </c>
      <c r="I126" s="484">
        <f t="shared" si="21"/>
        <v>75000</v>
      </c>
      <c r="J126" s="519">
        <f t="shared" si="19"/>
        <v>3000000</v>
      </c>
      <c r="K126" s="519">
        <f t="shared" si="20"/>
        <v>75000</v>
      </c>
      <c r="L126" s="532"/>
      <c r="M126" s="503"/>
      <c r="O126" s="72"/>
    </row>
    <row r="127" spans="1:15" ht="15.95" customHeight="1">
      <c r="A127" s="85">
        <f t="shared" si="22"/>
        <v>120</v>
      </c>
      <c r="B127" s="528" t="s">
        <v>365</v>
      </c>
      <c r="C127" s="841" t="s">
        <v>633</v>
      </c>
      <c r="D127" s="529">
        <v>3000000</v>
      </c>
      <c r="E127" s="519">
        <v>3000000</v>
      </c>
      <c r="F127" s="843" t="s">
        <v>363</v>
      </c>
      <c r="G127" s="521">
        <v>25000</v>
      </c>
      <c r="H127" s="521">
        <v>75000</v>
      </c>
      <c r="I127" s="484">
        <f t="shared" si="21"/>
        <v>100000</v>
      </c>
      <c r="J127" s="519">
        <f t="shared" si="19"/>
        <v>2975000</v>
      </c>
      <c r="K127" s="519">
        <f t="shared" si="20"/>
        <v>74375</v>
      </c>
      <c r="L127" s="532"/>
      <c r="M127" s="503"/>
      <c r="O127" s="72"/>
    </row>
    <row r="128" spans="1:15" ht="15.95" customHeight="1">
      <c r="A128" s="85">
        <f t="shared" si="22"/>
        <v>121</v>
      </c>
      <c r="B128" s="528" t="s">
        <v>634</v>
      </c>
      <c r="C128" s="841" t="s">
        <v>635</v>
      </c>
      <c r="D128" s="529">
        <v>6000000</v>
      </c>
      <c r="E128" s="519">
        <v>6000000</v>
      </c>
      <c r="F128" s="843" t="s">
        <v>344</v>
      </c>
      <c r="G128" s="521"/>
      <c r="H128" s="521">
        <v>150000</v>
      </c>
      <c r="I128" s="484">
        <f t="shared" si="21"/>
        <v>150000</v>
      </c>
      <c r="J128" s="519">
        <f t="shared" si="19"/>
        <v>6000000</v>
      </c>
      <c r="K128" s="519">
        <f t="shared" si="20"/>
        <v>150000</v>
      </c>
      <c r="L128" s="532"/>
      <c r="M128" s="503"/>
      <c r="O128" s="72"/>
    </row>
    <row r="129" spans="1:13" ht="15.95" customHeight="1">
      <c r="A129" s="85">
        <f t="shared" si="22"/>
        <v>122</v>
      </c>
      <c r="B129" s="534" t="s">
        <v>636</v>
      </c>
      <c r="C129" s="482"/>
      <c r="D129" s="491">
        <v>11500000</v>
      </c>
      <c r="E129" s="48">
        <v>11000000</v>
      </c>
      <c r="F129" s="55"/>
      <c r="G129" s="484"/>
      <c r="H129" s="484"/>
      <c r="I129" s="484">
        <f t="shared" si="21"/>
        <v>0</v>
      </c>
      <c r="J129" s="519">
        <f t="shared" si="19"/>
        <v>11000000</v>
      </c>
      <c r="K129" s="519"/>
      <c r="L129" s="48"/>
      <c r="M129" s="503"/>
    </row>
    <row r="130" spans="1:13" ht="15.95" customHeight="1">
      <c r="A130" s="85">
        <f t="shared" si="22"/>
        <v>123</v>
      </c>
      <c r="B130" s="490" t="s">
        <v>637</v>
      </c>
      <c r="C130" s="482"/>
      <c r="D130" s="491">
        <v>16572000</v>
      </c>
      <c r="E130" s="48">
        <v>15972000</v>
      </c>
      <c r="F130" s="55"/>
      <c r="G130" s="484"/>
      <c r="H130" s="484"/>
      <c r="I130" s="484">
        <f t="shared" si="21"/>
        <v>0</v>
      </c>
      <c r="J130" s="519">
        <f t="shared" si="19"/>
        <v>15972000</v>
      </c>
      <c r="K130" s="519"/>
      <c r="L130" s="507"/>
      <c r="M130" s="508"/>
    </row>
    <row r="131" spans="1:13" ht="15.95" customHeight="1">
      <c r="A131" s="85">
        <f t="shared" si="22"/>
        <v>124</v>
      </c>
      <c r="B131" s="485" t="s">
        <v>638</v>
      </c>
      <c r="C131" s="482"/>
      <c r="D131" s="483">
        <v>4139170</v>
      </c>
      <c r="E131" s="48">
        <v>3489170</v>
      </c>
      <c r="F131" s="55"/>
      <c r="G131" s="484"/>
      <c r="H131" s="484"/>
      <c r="I131" s="484">
        <f t="shared" ref="I131:I159" si="23">G131+H131</f>
        <v>0</v>
      </c>
      <c r="J131" s="48">
        <f t="shared" ref="J131:J159" si="24">SUM(E131-G131)</f>
        <v>3489170</v>
      </c>
      <c r="K131" s="519"/>
      <c r="L131" s="504"/>
      <c r="M131" s="510"/>
    </row>
    <row r="132" spans="1:13" ht="15.95" customHeight="1">
      <c r="A132" s="85">
        <f t="shared" si="22"/>
        <v>125</v>
      </c>
      <c r="B132" s="485" t="s">
        <v>639</v>
      </c>
      <c r="C132" s="482"/>
      <c r="D132" s="483">
        <v>1275846</v>
      </c>
      <c r="E132" s="48">
        <v>975846</v>
      </c>
      <c r="F132" s="55"/>
      <c r="G132" s="484"/>
      <c r="H132" s="484"/>
      <c r="I132" s="484">
        <f t="shared" si="23"/>
        <v>0</v>
      </c>
      <c r="J132" s="48">
        <f t="shared" si="24"/>
        <v>975846</v>
      </c>
      <c r="K132" s="48"/>
      <c r="L132" s="504"/>
      <c r="M132" s="510"/>
    </row>
    <row r="133" spans="1:13" ht="15.95" customHeight="1">
      <c r="A133" s="85">
        <f t="shared" si="22"/>
        <v>126</v>
      </c>
      <c r="B133" s="535" t="s">
        <v>640</v>
      </c>
      <c r="C133" s="482"/>
      <c r="D133" s="483">
        <v>1000000</v>
      </c>
      <c r="E133" s="48">
        <v>900000</v>
      </c>
      <c r="F133" s="55"/>
      <c r="G133" s="484"/>
      <c r="H133" s="484"/>
      <c r="I133" s="484">
        <f t="shared" si="23"/>
        <v>0</v>
      </c>
      <c r="J133" s="48">
        <f t="shared" si="24"/>
        <v>900000</v>
      </c>
      <c r="K133" s="48"/>
      <c r="L133" s="504"/>
      <c r="M133" s="510"/>
    </row>
    <row r="134" spans="1:13" ht="15.95" customHeight="1">
      <c r="A134" s="85">
        <f t="shared" si="22"/>
        <v>127</v>
      </c>
      <c r="B134" s="535" t="s">
        <v>641</v>
      </c>
      <c r="C134" s="482"/>
      <c r="D134" s="483">
        <v>1432233</v>
      </c>
      <c r="E134" s="48">
        <v>1432233</v>
      </c>
      <c r="F134" s="55"/>
      <c r="G134" s="484"/>
      <c r="H134" s="484"/>
      <c r="I134" s="484">
        <f t="shared" si="23"/>
        <v>0</v>
      </c>
      <c r="J134" s="48">
        <f t="shared" si="24"/>
        <v>1432233</v>
      </c>
      <c r="K134" s="48"/>
      <c r="L134" s="501"/>
      <c r="M134" s="502"/>
    </row>
    <row r="135" spans="1:13" ht="15.95" customHeight="1">
      <c r="A135" s="85">
        <f t="shared" si="22"/>
        <v>128</v>
      </c>
      <c r="B135" s="536" t="s">
        <v>642</v>
      </c>
      <c r="C135" s="839" t="str">
        <f>C47</f>
        <v>06-12-2022</v>
      </c>
      <c r="D135" s="483">
        <v>2042787</v>
      </c>
      <c r="E135" s="488">
        <v>1792787</v>
      </c>
      <c r="F135" s="838" t="s">
        <v>474</v>
      </c>
      <c r="G135" s="489">
        <v>50000</v>
      </c>
      <c r="H135" s="489"/>
      <c r="I135" s="484">
        <f t="shared" si="23"/>
        <v>50000</v>
      </c>
      <c r="J135" s="488">
        <f t="shared" si="24"/>
        <v>1742787</v>
      </c>
      <c r="K135" s="488"/>
      <c r="L135" s="499"/>
      <c r="M135" s="516" t="s">
        <v>499</v>
      </c>
    </row>
    <row r="136" spans="1:13" ht="15.95" customHeight="1">
      <c r="A136" s="85">
        <f t="shared" si="22"/>
        <v>129</v>
      </c>
      <c r="B136" s="535" t="s">
        <v>643</v>
      </c>
      <c r="C136" s="482"/>
      <c r="D136" s="483">
        <v>1000000</v>
      </c>
      <c r="E136" s="48">
        <v>1000000</v>
      </c>
      <c r="F136" s="55"/>
      <c r="G136" s="484"/>
      <c r="H136" s="484"/>
      <c r="I136" s="484">
        <f t="shared" si="23"/>
        <v>0</v>
      </c>
      <c r="J136" s="48">
        <f t="shared" si="24"/>
        <v>1000000</v>
      </c>
      <c r="K136" s="48"/>
      <c r="L136" s="557"/>
      <c r="M136" s="558"/>
    </row>
    <row r="137" spans="1:13" ht="15.95" customHeight="1">
      <c r="A137" s="85">
        <f t="shared" si="22"/>
        <v>130</v>
      </c>
      <c r="B137" s="485" t="s">
        <v>644</v>
      </c>
      <c r="C137" s="482"/>
      <c r="D137" s="483">
        <v>980000</v>
      </c>
      <c r="E137" s="48">
        <v>430000</v>
      </c>
      <c r="F137" s="55"/>
      <c r="G137" s="484"/>
      <c r="H137" s="484"/>
      <c r="I137" s="484">
        <f t="shared" si="23"/>
        <v>0</v>
      </c>
      <c r="J137" s="48">
        <f t="shared" si="24"/>
        <v>430000</v>
      </c>
      <c r="K137" s="48"/>
      <c r="L137" s="501"/>
      <c r="M137" s="502"/>
    </row>
    <row r="138" spans="1:13" ht="15.95" customHeight="1">
      <c r="A138" s="85">
        <f t="shared" si="22"/>
        <v>131</v>
      </c>
      <c r="B138" s="485" t="s">
        <v>645</v>
      </c>
      <c r="C138" s="836" t="s">
        <v>646</v>
      </c>
      <c r="D138" s="483">
        <v>4149500</v>
      </c>
      <c r="E138" s="48">
        <v>3899500</v>
      </c>
      <c r="F138" s="837" t="s">
        <v>474</v>
      </c>
      <c r="G138" s="484">
        <v>100000</v>
      </c>
      <c r="H138" s="484"/>
      <c r="I138" s="484">
        <f t="shared" si="23"/>
        <v>100000</v>
      </c>
      <c r="J138" s="48">
        <f t="shared" si="24"/>
        <v>3799500</v>
      </c>
      <c r="K138" s="48"/>
      <c r="L138" s="504"/>
      <c r="M138" s="510"/>
    </row>
    <row r="139" spans="1:13" ht="15.95" customHeight="1">
      <c r="A139" s="85">
        <f t="shared" si="22"/>
        <v>132</v>
      </c>
      <c r="B139" s="485" t="s">
        <v>394</v>
      </c>
      <c r="C139" s="482"/>
      <c r="D139" s="483">
        <v>2000000</v>
      </c>
      <c r="E139" s="48">
        <v>850000</v>
      </c>
      <c r="F139" s="837" t="s">
        <v>474</v>
      </c>
      <c r="G139" s="484">
        <v>100000</v>
      </c>
      <c r="H139" s="484"/>
      <c r="I139" s="484">
        <f t="shared" si="23"/>
        <v>100000</v>
      </c>
      <c r="J139" s="48">
        <f t="shared" si="24"/>
        <v>750000</v>
      </c>
      <c r="K139" s="48"/>
      <c r="L139" s="504"/>
      <c r="M139" s="505" t="s">
        <v>499</v>
      </c>
    </row>
    <row r="140" spans="1:13" ht="15.95" customHeight="1">
      <c r="A140" s="85">
        <f t="shared" si="22"/>
        <v>133</v>
      </c>
      <c r="B140" s="536" t="s">
        <v>647</v>
      </c>
      <c r="C140" s="836" t="str">
        <f>C70</f>
        <v>10-04-2023</v>
      </c>
      <c r="D140" s="483">
        <v>2338380</v>
      </c>
      <c r="E140" s="48">
        <v>2338380</v>
      </c>
      <c r="F140" s="55"/>
      <c r="G140" s="484"/>
      <c r="H140" s="484"/>
      <c r="I140" s="484">
        <f t="shared" si="23"/>
        <v>0</v>
      </c>
      <c r="J140" s="48">
        <f t="shared" si="24"/>
        <v>2338380</v>
      </c>
      <c r="K140" s="48"/>
      <c r="L140" s="499"/>
      <c r="M140" s="500" t="s">
        <v>499</v>
      </c>
    </row>
    <row r="141" spans="1:13" ht="15.95" customHeight="1">
      <c r="A141" s="85">
        <f t="shared" si="22"/>
        <v>134</v>
      </c>
      <c r="B141" s="535" t="s">
        <v>648</v>
      </c>
      <c r="C141" s="482"/>
      <c r="D141" s="483">
        <v>2000000</v>
      </c>
      <c r="E141" s="48">
        <v>1950000</v>
      </c>
      <c r="F141" s="55"/>
      <c r="G141" s="484"/>
      <c r="H141" s="484"/>
      <c r="I141" s="484">
        <f t="shared" si="23"/>
        <v>0</v>
      </c>
      <c r="J141" s="48">
        <f t="shared" si="24"/>
        <v>1950000</v>
      </c>
      <c r="K141" s="48"/>
      <c r="L141" s="499"/>
      <c r="M141" s="500"/>
    </row>
    <row r="142" spans="1:13" ht="15.95" customHeight="1">
      <c r="A142" s="85">
        <f t="shared" si="22"/>
        <v>135</v>
      </c>
      <c r="B142" s="535" t="s">
        <v>649</v>
      </c>
      <c r="C142" s="482"/>
      <c r="D142" s="483">
        <v>5000000</v>
      </c>
      <c r="E142" s="48">
        <v>4600000</v>
      </c>
      <c r="F142" s="55"/>
      <c r="G142" s="484"/>
      <c r="H142" s="484"/>
      <c r="I142" s="484">
        <f t="shared" si="23"/>
        <v>0</v>
      </c>
      <c r="J142" s="48">
        <f t="shared" si="24"/>
        <v>4600000</v>
      </c>
      <c r="K142" s="48"/>
      <c r="L142" s="499"/>
      <c r="M142" s="500"/>
    </row>
    <row r="143" spans="1:13" ht="15.95" customHeight="1">
      <c r="A143" s="85">
        <f t="shared" si="22"/>
        <v>136</v>
      </c>
      <c r="B143" s="535" t="s">
        <v>650</v>
      </c>
      <c r="C143" s="482"/>
      <c r="D143" s="483">
        <v>2000000</v>
      </c>
      <c r="E143" s="48">
        <v>1970000</v>
      </c>
      <c r="F143" s="55"/>
      <c r="G143" s="484"/>
      <c r="H143" s="484"/>
      <c r="I143" s="484">
        <f t="shared" si="23"/>
        <v>0</v>
      </c>
      <c r="J143" s="48">
        <f t="shared" si="24"/>
        <v>1970000</v>
      </c>
      <c r="K143" s="48"/>
      <c r="L143" s="513"/>
      <c r="M143" s="500"/>
    </row>
    <row r="144" spans="1:13" ht="15.95" customHeight="1">
      <c r="A144" s="85">
        <f t="shared" si="22"/>
        <v>137</v>
      </c>
      <c r="B144" s="485" t="s">
        <v>651</v>
      </c>
      <c r="C144" s="482"/>
      <c r="D144" s="487">
        <v>815335</v>
      </c>
      <c r="E144" s="48">
        <v>434000</v>
      </c>
      <c r="F144" s="55"/>
      <c r="G144" s="484"/>
      <c r="H144" s="484"/>
      <c r="I144" s="484">
        <f t="shared" si="23"/>
        <v>0</v>
      </c>
      <c r="J144" s="48">
        <f t="shared" si="24"/>
        <v>434000</v>
      </c>
      <c r="K144" s="48"/>
      <c r="L144" s="499"/>
      <c r="M144" s="500"/>
    </row>
    <row r="145" spans="1:13" ht="15.95" customHeight="1">
      <c r="A145" s="85">
        <f t="shared" si="22"/>
        <v>138</v>
      </c>
      <c r="B145" s="535" t="s">
        <v>652</v>
      </c>
      <c r="C145" s="482"/>
      <c r="D145" s="483">
        <v>2000000</v>
      </c>
      <c r="E145" s="48">
        <v>2000000</v>
      </c>
      <c r="F145" s="55"/>
      <c r="G145" s="484"/>
      <c r="H145" s="484"/>
      <c r="I145" s="484">
        <f t="shared" si="23"/>
        <v>0</v>
      </c>
      <c r="J145" s="48">
        <f t="shared" si="24"/>
        <v>2000000</v>
      </c>
      <c r="K145" s="48"/>
      <c r="L145" s="499"/>
      <c r="M145" s="500"/>
    </row>
    <row r="146" spans="1:13" ht="15.95" customHeight="1">
      <c r="A146" s="85">
        <f t="shared" si="22"/>
        <v>139</v>
      </c>
      <c r="B146" s="535" t="s">
        <v>395</v>
      </c>
      <c r="C146" s="836" t="s">
        <v>653</v>
      </c>
      <c r="D146" s="483">
        <v>6793678</v>
      </c>
      <c r="E146" s="48">
        <v>6793678</v>
      </c>
      <c r="F146" s="55"/>
      <c r="G146" s="484"/>
      <c r="H146" s="484"/>
      <c r="I146" s="484">
        <f t="shared" si="23"/>
        <v>0</v>
      </c>
      <c r="J146" s="48">
        <f t="shared" si="24"/>
        <v>6793678</v>
      </c>
      <c r="K146" s="48"/>
      <c r="L146" s="499"/>
      <c r="M146" s="500"/>
    </row>
    <row r="147" spans="1:13" ht="15.95" customHeight="1">
      <c r="A147" s="85">
        <f t="shared" si="22"/>
        <v>140</v>
      </c>
      <c r="B147" s="537" t="s">
        <v>654</v>
      </c>
      <c r="C147" s="836" t="s">
        <v>653</v>
      </c>
      <c r="D147" s="538">
        <v>500000</v>
      </c>
      <c r="E147" s="48">
        <v>500000</v>
      </c>
      <c r="F147" s="55"/>
      <c r="G147" s="484"/>
      <c r="H147" s="484"/>
      <c r="I147" s="484">
        <f t="shared" si="23"/>
        <v>0</v>
      </c>
      <c r="J147" s="48">
        <f t="shared" si="24"/>
        <v>500000</v>
      </c>
      <c r="K147" s="48"/>
      <c r="L147" s="559"/>
      <c r="M147" s="560"/>
    </row>
    <row r="148" spans="1:13" ht="15.95" customHeight="1">
      <c r="A148" s="85">
        <f t="shared" si="22"/>
        <v>141</v>
      </c>
      <c r="B148" s="535" t="s">
        <v>655</v>
      </c>
      <c r="C148" s="836" t="str">
        <f>C147</f>
        <v>31-01-2019</v>
      </c>
      <c r="D148" s="483">
        <v>1000000</v>
      </c>
      <c r="E148" s="48">
        <v>1000000</v>
      </c>
      <c r="F148" s="55"/>
      <c r="G148" s="484"/>
      <c r="H148" s="484"/>
      <c r="I148" s="484">
        <f t="shared" si="23"/>
        <v>0</v>
      </c>
      <c r="J148" s="48">
        <f t="shared" si="24"/>
        <v>1000000</v>
      </c>
      <c r="K148" s="48"/>
      <c r="L148" s="499"/>
      <c r="M148" s="500"/>
    </row>
    <row r="149" spans="1:13" ht="15.95" customHeight="1">
      <c r="A149" s="85">
        <f t="shared" si="22"/>
        <v>142</v>
      </c>
      <c r="B149" s="535" t="s">
        <v>656</v>
      </c>
      <c r="C149" s="836" t="s">
        <v>657</v>
      </c>
      <c r="D149" s="483">
        <v>3000000</v>
      </c>
      <c r="E149" s="48">
        <v>2900000</v>
      </c>
      <c r="F149" s="55"/>
      <c r="G149" s="484"/>
      <c r="H149" s="484"/>
      <c r="I149" s="484">
        <f t="shared" si="23"/>
        <v>0</v>
      </c>
      <c r="J149" s="48">
        <f t="shared" si="24"/>
        <v>2900000</v>
      </c>
      <c r="K149" s="48"/>
      <c r="L149" s="499"/>
      <c r="M149" s="500"/>
    </row>
    <row r="150" spans="1:13" ht="15.95" customHeight="1">
      <c r="A150" s="85">
        <f t="shared" si="22"/>
        <v>143</v>
      </c>
      <c r="B150" s="481" t="s">
        <v>658</v>
      </c>
      <c r="C150" s="482"/>
      <c r="D150" s="483">
        <v>3500000</v>
      </c>
      <c r="E150" s="48">
        <v>2600000</v>
      </c>
      <c r="F150" s="55"/>
      <c r="G150" s="55"/>
      <c r="H150" s="484"/>
      <c r="I150" s="484">
        <f t="shared" si="23"/>
        <v>0</v>
      </c>
      <c r="J150" s="48">
        <f t="shared" si="24"/>
        <v>2600000</v>
      </c>
      <c r="K150" s="48"/>
      <c r="L150" s="513"/>
      <c r="M150" s="500"/>
    </row>
    <row r="151" spans="1:13" ht="15.95" customHeight="1">
      <c r="A151" s="85">
        <f t="shared" si="22"/>
        <v>144</v>
      </c>
      <c r="B151" s="536" t="s">
        <v>659</v>
      </c>
      <c r="C151" s="836" t="s">
        <v>660</v>
      </c>
      <c r="D151" s="483">
        <v>4842135</v>
      </c>
      <c r="E151" s="48">
        <v>4842135</v>
      </c>
      <c r="F151" s="55"/>
      <c r="G151" s="484"/>
      <c r="H151" s="484"/>
      <c r="I151" s="484">
        <f t="shared" si="23"/>
        <v>0</v>
      </c>
      <c r="J151" s="48">
        <f t="shared" si="24"/>
        <v>4842135</v>
      </c>
      <c r="K151" s="48"/>
      <c r="L151" s="513"/>
      <c r="M151" s="500"/>
    </row>
    <row r="152" spans="1:13" ht="15.95" customHeight="1">
      <c r="A152" s="85">
        <f t="shared" si="22"/>
        <v>145</v>
      </c>
      <c r="B152" s="536" t="s">
        <v>661</v>
      </c>
      <c r="C152" s="482"/>
      <c r="D152" s="483">
        <v>1893910</v>
      </c>
      <c r="E152" s="48">
        <v>1372615</v>
      </c>
      <c r="F152" s="55"/>
      <c r="G152" s="484"/>
      <c r="H152" s="484"/>
      <c r="I152" s="484">
        <f t="shared" si="23"/>
        <v>0</v>
      </c>
      <c r="J152" s="48">
        <f t="shared" si="24"/>
        <v>1372615</v>
      </c>
      <c r="K152" s="48"/>
      <c r="L152" s="499"/>
      <c r="M152" s="500" t="s">
        <v>499</v>
      </c>
    </row>
    <row r="153" spans="1:13" ht="15.95" customHeight="1">
      <c r="A153" s="85">
        <f t="shared" si="22"/>
        <v>146</v>
      </c>
      <c r="B153" s="536" t="s">
        <v>662</v>
      </c>
      <c r="C153" s="486"/>
      <c r="D153" s="483">
        <v>5000000</v>
      </c>
      <c r="E153" s="488">
        <v>4900000</v>
      </c>
      <c r="F153" s="71"/>
      <c r="G153" s="489"/>
      <c r="H153" s="489"/>
      <c r="I153" s="484">
        <f t="shared" si="23"/>
        <v>0</v>
      </c>
      <c r="J153" s="488">
        <f t="shared" si="24"/>
        <v>4900000</v>
      </c>
      <c r="K153" s="488"/>
      <c r="L153" s="499"/>
      <c r="M153" s="500"/>
    </row>
    <row r="154" spans="1:13" ht="15.95" customHeight="1">
      <c r="A154" s="85">
        <f t="shared" si="22"/>
        <v>147</v>
      </c>
      <c r="B154" s="481" t="s">
        <v>663</v>
      </c>
      <c r="C154" s="836" t="s">
        <v>664</v>
      </c>
      <c r="D154" s="483">
        <v>1500000</v>
      </c>
      <c r="E154" s="48">
        <v>1000000</v>
      </c>
      <c r="F154" s="55"/>
      <c r="G154" s="484"/>
      <c r="H154" s="484"/>
      <c r="I154" s="484">
        <f t="shared" si="23"/>
        <v>0</v>
      </c>
      <c r="J154" s="48">
        <f t="shared" si="24"/>
        <v>1000000</v>
      </c>
      <c r="K154" s="48"/>
      <c r="L154" s="499"/>
      <c r="M154" s="500"/>
    </row>
    <row r="155" spans="1:13" ht="15.95" customHeight="1">
      <c r="A155" s="85">
        <f t="shared" si="22"/>
        <v>148</v>
      </c>
      <c r="B155" s="536" t="s">
        <v>665</v>
      </c>
      <c r="C155" s="482"/>
      <c r="D155" s="483">
        <v>36500000</v>
      </c>
      <c r="E155" s="48">
        <v>36050000</v>
      </c>
      <c r="F155" s="55"/>
      <c r="G155" s="484"/>
      <c r="H155" s="484"/>
      <c r="I155" s="484">
        <f t="shared" si="23"/>
        <v>0</v>
      </c>
      <c r="J155" s="48">
        <f t="shared" si="24"/>
        <v>36050000</v>
      </c>
      <c r="K155" s="48"/>
      <c r="L155" s="499"/>
      <c r="M155" s="500"/>
    </row>
    <row r="156" spans="1:13" ht="15.95" customHeight="1">
      <c r="A156" s="85">
        <f t="shared" si="22"/>
        <v>149</v>
      </c>
      <c r="B156" s="536" t="s">
        <v>666</v>
      </c>
      <c r="C156" s="836" t="s">
        <v>667</v>
      </c>
      <c r="D156" s="483">
        <v>1400000</v>
      </c>
      <c r="E156" s="48">
        <v>1300000</v>
      </c>
      <c r="F156" s="55"/>
      <c r="G156" s="484"/>
      <c r="H156" s="484"/>
      <c r="I156" s="484">
        <f t="shared" si="23"/>
        <v>0</v>
      </c>
      <c r="J156" s="48">
        <f t="shared" si="24"/>
        <v>1300000</v>
      </c>
      <c r="K156" s="48"/>
      <c r="L156" s="499"/>
      <c r="M156" s="500"/>
    </row>
    <row r="157" spans="1:13" ht="15.95" customHeight="1">
      <c r="A157" s="85">
        <f t="shared" si="22"/>
        <v>150</v>
      </c>
      <c r="B157" s="536" t="s">
        <v>668</v>
      </c>
      <c r="C157" s="836" t="s">
        <v>669</v>
      </c>
      <c r="D157" s="483">
        <v>2329482</v>
      </c>
      <c r="E157" s="48">
        <v>2149482</v>
      </c>
      <c r="F157" s="55"/>
      <c r="G157" s="484"/>
      <c r="H157" s="484"/>
      <c r="I157" s="484">
        <f t="shared" si="23"/>
        <v>0</v>
      </c>
      <c r="J157" s="48">
        <f t="shared" si="24"/>
        <v>2149482</v>
      </c>
      <c r="K157" s="48"/>
      <c r="L157" s="499"/>
      <c r="M157" s="500"/>
    </row>
    <row r="158" spans="1:13" ht="15.95" customHeight="1">
      <c r="A158" s="85">
        <f t="shared" si="22"/>
        <v>151</v>
      </c>
      <c r="B158" s="481" t="s">
        <v>670</v>
      </c>
      <c r="C158" s="482"/>
      <c r="D158" s="483">
        <v>10000000</v>
      </c>
      <c r="E158" s="48">
        <v>10000000</v>
      </c>
      <c r="F158" s="837" t="s">
        <v>344</v>
      </c>
      <c r="G158" s="484"/>
      <c r="H158" s="484">
        <v>200000</v>
      </c>
      <c r="I158" s="484">
        <f t="shared" si="23"/>
        <v>200000</v>
      </c>
      <c r="J158" s="48">
        <f t="shared" si="24"/>
        <v>10000000</v>
      </c>
      <c r="K158" s="48"/>
      <c r="L158" s="499"/>
      <c r="M158" s="500" t="s">
        <v>499</v>
      </c>
    </row>
    <row r="159" spans="1:13" ht="15.95" customHeight="1">
      <c r="A159" s="85">
        <f t="shared" si="22"/>
        <v>152</v>
      </c>
      <c r="B159" s="536" t="s">
        <v>671</v>
      </c>
      <c r="C159" s="482"/>
      <c r="D159" s="483">
        <v>2897309</v>
      </c>
      <c r="E159" s="48">
        <v>1897309</v>
      </c>
      <c r="F159" s="55"/>
      <c r="G159" s="484"/>
      <c r="H159" s="484"/>
      <c r="I159" s="484">
        <f t="shared" si="23"/>
        <v>0</v>
      </c>
      <c r="J159" s="48">
        <f t="shared" si="24"/>
        <v>1897309</v>
      </c>
      <c r="K159" s="48"/>
      <c r="L159" s="513"/>
      <c r="M159" s="500"/>
    </row>
    <row r="160" spans="1:13" ht="15.95" customHeight="1">
      <c r="A160" s="539" t="s">
        <v>672</v>
      </c>
      <c r="B160" s="540"/>
      <c r="C160" s="541"/>
      <c r="D160" s="542">
        <f>SUM(D14:D107)</f>
        <v>405102104</v>
      </c>
      <c r="E160" s="543">
        <f>SUM(E14:E107)</f>
        <v>313565126</v>
      </c>
      <c r="F160" s="544"/>
      <c r="G160" s="544">
        <f>SUM(G8:G159)</f>
        <v>9987719</v>
      </c>
      <c r="H160" s="544">
        <f>SUM(H8:H159)</f>
        <v>9647767</v>
      </c>
      <c r="I160" s="561">
        <f>SUM(I8:I159)</f>
        <v>19635486</v>
      </c>
      <c r="J160" s="562">
        <f>SUM(J8:J159)</f>
        <v>597183415</v>
      </c>
      <c r="K160" s="562">
        <f>SUM(K14:K157)</f>
        <v>8790829.7750000004</v>
      </c>
      <c r="L160" s="563">
        <f>SUM(L14:L159)</f>
        <v>12639799.35</v>
      </c>
      <c r="M160" s="500"/>
    </row>
    <row r="161" spans="1:13" ht="15.95" customHeight="1">
      <c r="A161" s="931" t="s">
        <v>673</v>
      </c>
      <c r="B161" s="932"/>
      <c r="C161" s="545"/>
      <c r="D161" s="546">
        <f t="shared" ref="D161:L161" si="25">D160</f>
        <v>405102104</v>
      </c>
      <c r="E161" s="547">
        <f>SUM(E160)</f>
        <v>313565126</v>
      </c>
      <c r="F161" s="548"/>
      <c r="G161" s="549">
        <f t="shared" si="25"/>
        <v>9987719</v>
      </c>
      <c r="H161" s="549">
        <f t="shared" si="25"/>
        <v>9647767</v>
      </c>
      <c r="I161" s="561">
        <f>G161+H161</f>
        <v>19635486</v>
      </c>
      <c r="J161" s="564">
        <f t="shared" si="25"/>
        <v>597183415</v>
      </c>
      <c r="K161" s="564">
        <f t="shared" si="25"/>
        <v>8790829.7750000004</v>
      </c>
      <c r="L161" s="565">
        <f t="shared" si="25"/>
        <v>12639799.35</v>
      </c>
      <c r="M161" s="566"/>
    </row>
    <row r="162" spans="1:13" ht="15.95" customHeight="1">
      <c r="A162" s="925" t="s">
        <v>674</v>
      </c>
      <c r="B162" s="926"/>
      <c r="C162" s="550"/>
      <c r="D162" s="551">
        <f t="shared" ref="D162:L162" si="26">D161</f>
        <v>405102104</v>
      </c>
      <c r="E162" s="552">
        <f t="shared" si="26"/>
        <v>313565126</v>
      </c>
      <c r="F162" s="553"/>
      <c r="G162" s="553">
        <f t="shared" si="26"/>
        <v>9987719</v>
      </c>
      <c r="H162" s="553">
        <f t="shared" si="26"/>
        <v>9647767</v>
      </c>
      <c r="I162" s="561">
        <f>G162+H162</f>
        <v>19635486</v>
      </c>
      <c r="J162" s="567">
        <f>J161</f>
        <v>597183415</v>
      </c>
      <c r="K162" s="567">
        <f t="shared" si="26"/>
        <v>8790829.7750000004</v>
      </c>
      <c r="L162" s="568">
        <f t="shared" si="26"/>
        <v>12639799.35</v>
      </c>
      <c r="M162" s="569"/>
    </row>
    <row r="163" spans="1:13">
      <c r="A163" s="36"/>
      <c r="B163" s="554"/>
      <c r="C163" s="555"/>
      <c r="D163" s="556"/>
      <c r="E163" s="555"/>
      <c r="F163" s="879"/>
      <c r="G163" s="879"/>
      <c r="H163" s="506"/>
      <c r="I163" s="506"/>
      <c r="J163" s="555"/>
      <c r="K163" s="555"/>
      <c r="L163" s="60"/>
      <c r="M163" s="570"/>
    </row>
    <row r="164" spans="1:13">
      <c r="A164" s="879" t="s">
        <v>675</v>
      </c>
      <c r="B164" s="879"/>
      <c r="C164" s="879"/>
      <c r="D164" s="927"/>
      <c r="E164" s="879"/>
      <c r="F164" s="879"/>
      <c r="G164" s="879"/>
      <c r="H164" s="879"/>
      <c r="I164" s="879"/>
      <c r="J164" s="879"/>
      <c r="K164" s="879"/>
      <c r="L164" s="879"/>
      <c r="M164" s="879"/>
    </row>
    <row r="165" spans="1:13">
      <c r="A165" s="39"/>
      <c r="B165" s="879" t="s">
        <v>449</v>
      </c>
      <c r="C165" s="879"/>
      <c r="D165" s="59"/>
      <c r="E165" s="60"/>
      <c r="F165" s="879" t="s">
        <v>676</v>
      </c>
      <c r="G165" s="879"/>
      <c r="H165" s="879"/>
      <c r="I165" s="60"/>
      <c r="J165" s="60"/>
      <c r="K165" s="879" t="s">
        <v>448</v>
      </c>
      <c r="L165" s="879"/>
      <c r="M165" s="59"/>
    </row>
    <row r="166" spans="1:13">
      <c r="A166" s="39"/>
      <c r="B166" s="879" t="s">
        <v>677</v>
      </c>
      <c r="C166" s="879"/>
      <c r="D166" s="59"/>
      <c r="E166" s="60"/>
      <c r="F166" s="879" t="s">
        <v>678</v>
      </c>
      <c r="G166" s="879"/>
      <c r="H166" s="879"/>
      <c r="J166" s="60"/>
      <c r="K166" s="879" t="s">
        <v>109</v>
      </c>
      <c r="L166" s="879"/>
      <c r="M166" s="571"/>
    </row>
    <row r="167" spans="1:13">
      <c r="A167" s="39"/>
      <c r="B167" s="60"/>
      <c r="C167" s="61"/>
      <c r="D167" s="62"/>
      <c r="E167" s="63"/>
      <c r="F167" s="64"/>
      <c r="G167" s="61"/>
      <c r="H167" s="61"/>
      <c r="J167" s="38"/>
      <c r="K167" s="38"/>
      <c r="L167" s="38"/>
      <c r="M167" s="571"/>
    </row>
    <row r="168" spans="1:13">
      <c r="A168" s="39"/>
      <c r="B168" s="61"/>
      <c r="C168" s="65"/>
      <c r="D168" s="66"/>
      <c r="E168" s="65"/>
      <c r="G168" s="61"/>
      <c r="H168" s="61"/>
      <c r="J168" s="38"/>
      <c r="K168" s="38"/>
      <c r="L168" s="38"/>
      <c r="M168" s="571"/>
    </row>
    <row r="169" spans="1:13">
      <c r="A169" s="39"/>
      <c r="B169" s="61"/>
      <c r="C169" s="65"/>
      <c r="D169" s="66"/>
      <c r="E169" s="65"/>
      <c r="G169" s="61"/>
      <c r="H169" s="61"/>
      <c r="J169" s="38"/>
      <c r="K169" s="38"/>
      <c r="L169" s="38"/>
      <c r="M169" s="571"/>
    </row>
    <row r="170" spans="1:13">
      <c r="A170" s="39"/>
      <c r="B170" s="923" t="s">
        <v>679</v>
      </c>
      <c r="C170" s="923"/>
      <c r="F170" s="924" t="s">
        <v>172</v>
      </c>
      <c r="G170" s="924"/>
      <c r="H170" s="924"/>
      <c r="I170" s="60"/>
      <c r="K170" s="923" t="s">
        <v>111</v>
      </c>
      <c r="L170" s="923"/>
      <c r="M170" s="572"/>
    </row>
  </sheetData>
  <mergeCells count="29">
    <mergeCell ref="A2:M2"/>
    <mergeCell ref="A3:M3"/>
    <mergeCell ref="A4:B4"/>
    <mergeCell ref="E5:H5"/>
    <mergeCell ref="A161:B161"/>
    <mergeCell ref="A5:A7"/>
    <mergeCell ref="B5:B7"/>
    <mergeCell ref="C5:C7"/>
    <mergeCell ref="D5:D7"/>
    <mergeCell ref="E6:E7"/>
    <mergeCell ref="F6:F7"/>
    <mergeCell ref="G6:G7"/>
    <mergeCell ref="H6:H7"/>
    <mergeCell ref="I6:I7"/>
    <mergeCell ref="L5:L7"/>
    <mergeCell ref="M5:M7"/>
    <mergeCell ref="J5:K6"/>
    <mergeCell ref="B166:C166"/>
    <mergeCell ref="F166:H166"/>
    <mergeCell ref="K166:L166"/>
    <mergeCell ref="B170:C170"/>
    <mergeCell ref="F170:H170"/>
    <mergeCell ref="K170:L170"/>
    <mergeCell ref="A162:B162"/>
    <mergeCell ref="F163:G163"/>
    <mergeCell ref="A164:M164"/>
    <mergeCell ref="B165:C165"/>
    <mergeCell ref="F165:H165"/>
    <mergeCell ref="K165:L165"/>
  </mergeCells>
  <pageMargins left="0.45833333333333298" right="0.75" top="0.66666666666666696" bottom="0.56944444444444398" header="0.5" footer="0.5"/>
  <pageSetup paperSize="5" scale="9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73"/>
  <sheetViews>
    <sheetView topLeftCell="A46" zoomScale="80" zoomScaleNormal="80" zoomScalePageLayoutView="80" workbookViewId="0">
      <selection activeCell="L64" sqref="L64"/>
    </sheetView>
  </sheetViews>
  <sheetFormatPr defaultColWidth="9" defaultRowHeight="15"/>
  <cols>
    <col min="1" max="1" width="3.5703125" style="414" customWidth="1"/>
    <col min="2" max="2" width="9.5703125" style="415" customWidth="1"/>
    <col min="3" max="3" width="16.5703125" style="414" customWidth="1"/>
    <col min="4" max="4" width="15.140625" style="414" customWidth="1"/>
    <col min="5" max="5" width="10.7109375" style="414" customWidth="1"/>
    <col min="6" max="6" width="11.28515625" style="414" customWidth="1"/>
    <col min="7" max="9" width="11.42578125" style="414" customWidth="1"/>
    <col min="10" max="10" width="4.85546875" style="414" customWidth="1"/>
    <col min="11" max="11" width="3.28515625" style="414" customWidth="1"/>
    <col min="12" max="12" width="10" style="414" customWidth="1"/>
    <col min="13" max="13" width="11.140625" style="414" customWidth="1"/>
    <col min="14" max="14" width="10.85546875" style="414" customWidth="1"/>
    <col min="15" max="15" width="11.140625" style="414" customWidth="1"/>
    <col min="16" max="16" width="11.42578125" style="414" customWidth="1"/>
    <col min="17" max="17" width="11.140625" style="414" customWidth="1"/>
    <col min="18" max="18" width="10.7109375" style="414" customWidth="1"/>
    <col min="19" max="19" width="21.7109375" style="414" customWidth="1"/>
    <col min="20" max="20" width="14.28515625" style="414" customWidth="1"/>
    <col min="21" max="21" width="12.140625" style="414" customWidth="1"/>
    <col min="22" max="22" width="14.42578125" style="414" customWidth="1"/>
    <col min="23" max="23" width="12.5703125" style="414" customWidth="1"/>
    <col min="24" max="24" width="14.140625" style="414" customWidth="1"/>
    <col min="25" max="25" width="11.85546875" style="414" customWidth="1"/>
    <col min="26" max="16384" width="9" style="414"/>
  </cols>
  <sheetData>
    <row r="1" spans="1:23">
      <c r="A1" s="955" t="s">
        <v>680</v>
      </c>
      <c r="B1" s="955"/>
      <c r="C1" s="955"/>
      <c r="D1" s="955"/>
      <c r="E1" s="955"/>
      <c r="F1" s="955"/>
      <c r="G1" s="955"/>
      <c r="H1" s="955"/>
      <c r="I1" s="955"/>
      <c r="J1" s="955"/>
      <c r="K1" s="955"/>
      <c r="L1" s="955"/>
      <c r="M1" s="955"/>
      <c r="N1" s="955"/>
      <c r="O1" s="955"/>
      <c r="P1" s="955"/>
      <c r="Q1" s="955"/>
      <c r="R1" s="460"/>
      <c r="S1" s="460"/>
      <c r="T1" s="461"/>
      <c r="U1" s="461"/>
      <c r="V1" s="461"/>
      <c r="W1" s="461"/>
    </row>
    <row r="2" spans="1:23">
      <c r="A2" s="954" t="s">
        <v>681</v>
      </c>
      <c r="B2" s="954"/>
      <c r="C2" s="954"/>
      <c r="D2" s="954"/>
      <c r="E2" s="954"/>
      <c r="F2" s="954"/>
      <c r="G2" s="954"/>
      <c r="H2" s="954"/>
      <c r="I2" s="954"/>
      <c r="J2" s="954"/>
      <c r="K2" s="954"/>
      <c r="L2" s="954"/>
      <c r="M2" s="954"/>
      <c r="N2" s="954"/>
      <c r="O2" s="954"/>
      <c r="P2" s="954"/>
      <c r="Q2" s="954"/>
      <c r="R2" s="462"/>
      <c r="S2" s="462"/>
      <c r="T2" s="461"/>
      <c r="U2" s="461"/>
      <c r="V2" s="461"/>
      <c r="W2" s="461"/>
    </row>
    <row r="3" spans="1:23" ht="15.75" customHeight="1">
      <c r="A3" s="946" t="s">
        <v>460</v>
      </c>
      <c r="B3" s="947" t="s">
        <v>682</v>
      </c>
      <c r="C3" s="948" t="s">
        <v>683</v>
      </c>
      <c r="D3" s="948" t="s">
        <v>684</v>
      </c>
      <c r="E3" s="949" t="s">
        <v>685</v>
      </c>
      <c r="F3" s="949" t="s">
        <v>686</v>
      </c>
      <c r="G3" s="951" t="s">
        <v>687</v>
      </c>
      <c r="H3" s="956" t="s">
        <v>464</v>
      </c>
      <c r="I3" s="957"/>
      <c r="J3" s="952" t="s">
        <v>688</v>
      </c>
      <c r="K3" s="958" t="s">
        <v>689</v>
      </c>
      <c r="L3" s="958"/>
      <c r="M3" s="958"/>
      <c r="N3" s="958"/>
      <c r="O3" s="958"/>
      <c r="P3" s="959" t="s">
        <v>690</v>
      </c>
      <c r="Q3" s="959"/>
      <c r="R3" s="461"/>
      <c r="S3" s="461"/>
      <c r="T3" s="461"/>
      <c r="U3" s="461"/>
      <c r="V3" s="461"/>
      <c r="W3" s="461"/>
    </row>
    <row r="4" spans="1:23">
      <c r="A4" s="946"/>
      <c r="B4" s="947"/>
      <c r="C4" s="948"/>
      <c r="D4" s="948"/>
      <c r="E4" s="950"/>
      <c r="F4" s="950"/>
      <c r="G4" s="951"/>
      <c r="H4" s="417" t="s">
        <v>468</v>
      </c>
      <c r="I4" s="448" t="s">
        <v>691</v>
      </c>
      <c r="J4" s="952"/>
      <c r="K4" s="446" t="s">
        <v>692</v>
      </c>
      <c r="L4" s="446" t="s">
        <v>693</v>
      </c>
      <c r="M4" s="446" t="s">
        <v>694</v>
      </c>
      <c r="N4" s="446" t="s">
        <v>695</v>
      </c>
      <c r="O4" s="446" t="s">
        <v>696</v>
      </c>
      <c r="P4" s="447" t="s">
        <v>697</v>
      </c>
      <c r="Q4" s="447" t="s">
        <v>695</v>
      </c>
      <c r="R4" s="463"/>
      <c r="S4" s="461"/>
      <c r="T4" s="461"/>
      <c r="U4" s="461"/>
      <c r="V4" s="461"/>
      <c r="W4" s="461"/>
    </row>
    <row r="5" spans="1:23" ht="15.95" customHeight="1">
      <c r="A5" s="418">
        <v>1</v>
      </c>
      <c r="B5" s="419"/>
      <c r="C5" s="420" t="s">
        <v>651</v>
      </c>
      <c r="D5" s="421" t="s">
        <v>698</v>
      </c>
      <c r="E5" s="422">
        <v>3700000</v>
      </c>
      <c r="F5" s="422">
        <v>800000</v>
      </c>
      <c r="G5" s="422">
        <f t="shared" ref="G5:G27" si="0">SUM(E5+F5)</f>
        <v>4500000</v>
      </c>
      <c r="H5" s="422">
        <v>3125000</v>
      </c>
      <c r="I5" s="422">
        <v>550000</v>
      </c>
      <c r="J5" s="449">
        <v>20</v>
      </c>
      <c r="K5" s="449">
        <v>4</v>
      </c>
      <c r="L5" s="449"/>
      <c r="M5" s="422"/>
      <c r="N5" s="422"/>
      <c r="O5" s="422"/>
      <c r="P5" s="422">
        <f t="shared" ref="P5:P27" si="1">SUM(H5-M5)</f>
        <v>3125000</v>
      </c>
      <c r="Q5" s="422">
        <f>SUM(I5-N5)</f>
        <v>550000</v>
      </c>
      <c r="R5" s="464"/>
      <c r="S5" s="464"/>
      <c r="T5" s="461"/>
      <c r="U5" s="461"/>
      <c r="V5" s="461"/>
      <c r="W5" s="461"/>
    </row>
    <row r="6" spans="1:23" ht="15.95" customHeight="1">
      <c r="A6" s="418">
        <f>A5+1</f>
        <v>2</v>
      </c>
      <c r="B6" s="423"/>
      <c r="C6" s="424" t="s">
        <v>699</v>
      </c>
      <c r="D6" s="424" t="s">
        <v>700</v>
      </c>
      <c r="E6" s="425">
        <v>3000000</v>
      </c>
      <c r="F6" s="425">
        <v>600000</v>
      </c>
      <c r="G6" s="422">
        <f t="shared" si="0"/>
        <v>3600000</v>
      </c>
      <c r="H6" s="425">
        <v>175000</v>
      </c>
      <c r="I6" s="425">
        <v>0</v>
      </c>
      <c r="J6" s="450">
        <v>20</v>
      </c>
      <c r="K6" s="450">
        <v>19</v>
      </c>
      <c r="L6" s="450"/>
      <c r="M6" s="425"/>
      <c r="N6" s="425"/>
      <c r="O6" s="425">
        <f t="shared" ref="O6:O27" si="2">M6+N6</f>
        <v>0</v>
      </c>
      <c r="P6" s="422">
        <f t="shared" si="1"/>
        <v>175000</v>
      </c>
      <c r="Q6" s="422">
        <f t="shared" ref="Q6:Q41" si="3">SUM(I6-N6)</f>
        <v>0</v>
      </c>
      <c r="R6" s="464"/>
      <c r="S6" s="463"/>
      <c r="T6" s="461"/>
      <c r="U6" s="461"/>
      <c r="V6" s="461"/>
      <c r="W6" s="461"/>
    </row>
    <row r="7" spans="1:23" ht="15.95" customHeight="1">
      <c r="A7" s="418">
        <f t="shared" ref="A7:A27" si="4">A6+1</f>
        <v>3</v>
      </c>
      <c r="B7" s="426"/>
      <c r="C7" s="426" t="s">
        <v>701</v>
      </c>
      <c r="D7" s="426" t="s">
        <v>702</v>
      </c>
      <c r="E7" s="427">
        <v>10282500</v>
      </c>
      <c r="F7" s="427">
        <v>1338000</v>
      </c>
      <c r="G7" s="422">
        <f t="shared" si="0"/>
        <v>11620500</v>
      </c>
      <c r="H7" s="425">
        <v>2438106</v>
      </c>
      <c r="I7" s="425">
        <v>0</v>
      </c>
      <c r="J7" s="451">
        <v>30</v>
      </c>
      <c r="K7" s="451">
        <v>21</v>
      </c>
      <c r="L7" s="451"/>
      <c r="M7" s="427"/>
      <c r="N7" s="427"/>
      <c r="O7" s="427">
        <f t="shared" si="2"/>
        <v>0</v>
      </c>
      <c r="P7" s="422">
        <f t="shared" si="1"/>
        <v>2438106</v>
      </c>
      <c r="Q7" s="422">
        <f t="shared" si="3"/>
        <v>0</v>
      </c>
      <c r="R7" s="464">
        <v>639075</v>
      </c>
      <c r="S7" s="463"/>
      <c r="T7" s="463"/>
      <c r="U7" s="465"/>
      <c r="V7" s="461"/>
      <c r="W7" s="461"/>
    </row>
    <row r="8" spans="1:23" ht="15.95" customHeight="1">
      <c r="A8" s="418">
        <f t="shared" si="4"/>
        <v>4</v>
      </c>
      <c r="B8" s="426"/>
      <c r="C8" s="428" t="s">
        <v>703</v>
      </c>
      <c r="D8" s="426" t="s">
        <v>704</v>
      </c>
      <c r="E8" s="427">
        <v>2450000</v>
      </c>
      <c r="F8" s="427">
        <v>298000</v>
      </c>
      <c r="G8" s="422">
        <f t="shared" si="0"/>
        <v>2748000</v>
      </c>
      <c r="H8" s="425">
        <v>942000</v>
      </c>
      <c r="I8" s="425">
        <v>124168</v>
      </c>
      <c r="J8" s="451">
        <v>12</v>
      </c>
      <c r="K8" s="451">
        <v>8</v>
      </c>
      <c r="L8" s="451"/>
      <c r="M8" s="427"/>
      <c r="N8" s="427"/>
      <c r="O8" s="427">
        <f t="shared" si="2"/>
        <v>0</v>
      </c>
      <c r="P8" s="422">
        <f t="shared" si="1"/>
        <v>942000</v>
      </c>
      <c r="Q8" s="422">
        <f t="shared" si="3"/>
        <v>124168</v>
      </c>
      <c r="R8" s="464"/>
      <c r="S8" s="464"/>
      <c r="T8" s="463"/>
      <c r="U8" s="461"/>
      <c r="V8" s="461"/>
      <c r="W8" s="461"/>
    </row>
    <row r="9" spans="1:23" ht="15.95" customHeight="1">
      <c r="A9" s="418">
        <f t="shared" si="4"/>
        <v>5</v>
      </c>
      <c r="B9" s="426"/>
      <c r="C9" s="428" t="s">
        <v>705</v>
      </c>
      <c r="D9" s="426" t="s">
        <v>706</v>
      </c>
      <c r="E9" s="427">
        <v>4000000</v>
      </c>
      <c r="F9" s="427">
        <v>400000</v>
      </c>
      <c r="G9" s="422">
        <f t="shared" si="0"/>
        <v>4400000</v>
      </c>
      <c r="H9" s="425">
        <v>1200000</v>
      </c>
      <c r="I9" s="425">
        <v>120000</v>
      </c>
      <c r="J9" s="451">
        <v>10</v>
      </c>
      <c r="K9" s="451">
        <v>8</v>
      </c>
      <c r="L9" s="451"/>
      <c r="M9" s="427"/>
      <c r="N9" s="427"/>
      <c r="O9" s="427">
        <f t="shared" si="2"/>
        <v>0</v>
      </c>
      <c r="P9" s="422">
        <f t="shared" si="1"/>
        <v>1200000</v>
      </c>
      <c r="Q9" s="422">
        <f t="shared" si="3"/>
        <v>120000</v>
      </c>
      <c r="R9" s="464"/>
      <c r="S9" s="463"/>
      <c r="T9" s="463"/>
      <c r="U9" s="463"/>
      <c r="V9" s="461"/>
      <c r="W9" s="461"/>
    </row>
    <row r="10" spans="1:23" ht="15.95" customHeight="1">
      <c r="A10" s="418">
        <f t="shared" si="4"/>
        <v>6</v>
      </c>
      <c r="B10" s="426"/>
      <c r="C10" s="428" t="s">
        <v>707</v>
      </c>
      <c r="D10" s="426" t="s">
        <v>708</v>
      </c>
      <c r="E10" s="427">
        <v>1650000</v>
      </c>
      <c r="F10" s="427">
        <v>200000</v>
      </c>
      <c r="G10" s="422">
        <f t="shared" si="0"/>
        <v>1850000</v>
      </c>
      <c r="H10" s="425">
        <v>1320000</v>
      </c>
      <c r="I10" s="425">
        <v>160000</v>
      </c>
      <c r="J10" s="451">
        <v>10</v>
      </c>
      <c r="K10" s="451">
        <v>4</v>
      </c>
      <c r="L10" s="451"/>
      <c r="M10" s="427"/>
      <c r="N10" s="427"/>
      <c r="O10" s="427">
        <f t="shared" si="2"/>
        <v>0</v>
      </c>
      <c r="P10" s="422">
        <f t="shared" si="1"/>
        <v>1320000</v>
      </c>
      <c r="Q10" s="422">
        <f t="shared" si="3"/>
        <v>160000</v>
      </c>
      <c r="R10" s="464"/>
      <c r="S10" s="463"/>
      <c r="T10" s="464"/>
      <c r="U10" s="461"/>
      <c r="V10" s="461"/>
      <c r="W10" s="461"/>
    </row>
    <row r="11" spans="1:23" ht="15.95" customHeight="1">
      <c r="A11" s="418">
        <f t="shared" si="4"/>
        <v>7</v>
      </c>
      <c r="B11" s="426"/>
      <c r="C11" s="428" t="s">
        <v>709</v>
      </c>
      <c r="D11" s="426" t="s">
        <v>710</v>
      </c>
      <c r="E11" s="427">
        <v>2900000</v>
      </c>
      <c r="F11" s="427">
        <v>400000</v>
      </c>
      <c r="G11" s="422">
        <f t="shared" si="0"/>
        <v>3300000</v>
      </c>
      <c r="H11" s="425">
        <v>1208332</v>
      </c>
      <c r="I11" s="425">
        <v>166668</v>
      </c>
      <c r="J11" s="451">
        <v>12</v>
      </c>
      <c r="K11" s="451">
        <v>6</v>
      </c>
      <c r="L11" s="451"/>
      <c r="M11" s="427"/>
      <c r="N11" s="427"/>
      <c r="O11" s="427">
        <f t="shared" si="2"/>
        <v>0</v>
      </c>
      <c r="P11" s="422">
        <f t="shared" si="1"/>
        <v>1208332</v>
      </c>
      <c r="Q11" s="422">
        <f t="shared" si="3"/>
        <v>166668</v>
      </c>
      <c r="R11" s="464"/>
      <c r="S11" s="463"/>
      <c r="T11" s="463"/>
      <c r="U11" s="461"/>
      <c r="V11" s="461"/>
      <c r="W11" s="461"/>
    </row>
    <row r="12" spans="1:23" ht="15.95" customHeight="1">
      <c r="A12" s="418">
        <f t="shared" si="4"/>
        <v>8</v>
      </c>
      <c r="B12" s="426"/>
      <c r="C12" s="428" t="s">
        <v>711</v>
      </c>
      <c r="D12" s="426" t="s">
        <v>712</v>
      </c>
      <c r="E12" s="427">
        <v>2250000</v>
      </c>
      <c r="F12" s="427">
        <v>250000</v>
      </c>
      <c r="G12" s="422">
        <f t="shared" si="0"/>
        <v>2500000</v>
      </c>
      <c r="H12" s="425">
        <v>895000</v>
      </c>
      <c r="I12" s="425">
        <v>100000</v>
      </c>
      <c r="J12" s="451">
        <v>10</v>
      </c>
      <c r="K12" s="451">
        <v>6</v>
      </c>
      <c r="L12" s="451"/>
      <c r="M12" s="427"/>
      <c r="N12" s="427"/>
      <c r="O12" s="427">
        <f t="shared" si="2"/>
        <v>0</v>
      </c>
      <c r="P12" s="422">
        <f t="shared" si="1"/>
        <v>895000</v>
      </c>
      <c r="Q12" s="422">
        <f t="shared" si="3"/>
        <v>100000</v>
      </c>
      <c r="R12" s="464"/>
      <c r="S12" s="461"/>
      <c r="T12" s="463"/>
      <c r="U12" s="461"/>
      <c r="V12" s="461"/>
      <c r="W12" s="461"/>
    </row>
    <row r="13" spans="1:23" ht="15.95" customHeight="1">
      <c r="A13" s="418">
        <f t="shared" si="4"/>
        <v>9</v>
      </c>
      <c r="B13" s="428" t="e">
        <f>#REF!</f>
        <v>#REF!</v>
      </c>
      <c r="C13" s="428" t="s">
        <v>713</v>
      </c>
      <c r="D13" s="428" t="s">
        <v>714</v>
      </c>
      <c r="E13" s="429">
        <v>15000000</v>
      </c>
      <c r="F13" s="429">
        <v>6000000</v>
      </c>
      <c r="G13" s="422">
        <f t="shared" si="0"/>
        <v>21000000</v>
      </c>
      <c r="H13" s="429">
        <v>14025000</v>
      </c>
      <c r="I13" s="429">
        <v>5250000</v>
      </c>
      <c r="J13" s="452">
        <v>40</v>
      </c>
      <c r="K13" s="452">
        <v>2</v>
      </c>
      <c r="L13" s="452"/>
      <c r="M13" s="429"/>
      <c r="N13" s="429"/>
      <c r="O13" s="429">
        <f t="shared" si="2"/>
        <v>0</v>
      </c>
      <c r="P13" s="422">
        <f t="shared" si="1"/>
        <v>14025000</v>
      </c>
      <c r="Q13" s="422">
        <f t="shared" si="3"/>
        <v>5250000</v>
      </c>
      <c r="R13" s="464"/>
      <c r="S13" s="461"/>
      <c r="T13" s="463"/>
      <c r="U13" s="461"/>
      <c r="V13" s="461"/>
      <c r="W13" s="461"/>
    </row>
    <row r="14" spans="1:23" ht="15.95" customHeight="1">
      <c r="A14" s="418">
        <f t="shared" si="4"/>
        <v>10</v>
      </c>
      <c r="B14" s="848" t="s">
        <v>715</v>
      </c>
      <c r="C14" s="428" t="s">
        <v>716</v>
      </c>
      <c r="D14" s="428" t="s">
        <v>717</v>
      </c>
      <c r="E14" s="429">
        <v>5000000</v>
      </c>
      <c r="F14" s="429">
        <v>450000</v>
      </c>
      <c r="G14" s="422">
        <f t="shared" si="0"/>
        <v>5450000</v>
      </c>
      <c r="H14" s="429">
        <v>5000000</v>
      </c>
      <c r="I14" s="429">
        <v>450000</v>
      </c>
      <c r="J14" s="452">
        <v>3</v>
      </c>
      <c r="K14" s="452"/>
      <c r="L14" s="452"/>
      <c r="M14" s="429"/>
      <c r="N14" s="429"/>
      <c r="O14" s="429">
        <f t="shared" si="2"/>
        <v>0</v>
      </c>
      <c r="P14" s="422">
        <f t="shared" si="1"/>
        <v>5000000</v>
      </c>
      <c r="Q14" s="422">
        <f t="shared" si="3"/>
        <v>450000</v>
      </c>
      <c r="R14" s="464"/>
      <c r="S14" s="461"/>
      <c r="T14" s="463"/>
      <c r="U14" s="461"/>
      <c r="V14" s="461"/>
      <c r="W14" s="461"/>
    </row>
    <row r="15" spans="1:23" ht="15.95" customHeight="1">
      <c r="A15" s="430">
        <f t="shared" si="4"/>
        <v>11</v>
      </c>
      <c r="B15" s="426"/>
      <c r="C15" s="424" t="s">
        <v>718</v>
      </c>
      <c r="D15" s="426" t="s">
        <v>708</v>
      </c>
      <c r="E15" s="427">
        <v>1650000</v>
      </c>
      <c r="F15" s="427">
        <v>200000</v>
      </c>
      <c r="G15" s="425">
        <f t="shared" si="0"/>
        <v>1850000</v>
      </c>
      <c r="H15" s="425">
        <v>479000</v>
      </c>
      <c r="I15" s="425">
        <v>0</v>
      </c>
      <c r="J15" s="451">
        <v>10</v>
      </c>
      <c r="K15" s="451">
        <v>7</v>
      </c>
      <c r="L15" s="451"/>
      <c r="M15" s="427"/>
      <c r="N15" s="427"/>
      <c r="O15" s="429">
        <f t="shared" si="2"/>
        <v>0</v>
      </c>
      <c r="P15" s="425">
        <f t="shared" si="1"/>
        <v>479000</v>
      </c>
      <c r="Q15" s="425">
        <f t="shared" si="3"/>
        <v>0</v>
      </c>
      <c r="R15" s="464"/>
      <c r="S15" s="461"/>
      <c r="T15" s="461"/>
      <c r="U15" s="461"/>
      <c r="V15" s="461"/>
      <c r="W15" s="461"/>
    </row>
    <row r="16" spans="1:23" ht="15.95" customHeight="1">
      <c r="A16" s="430">
        <f t="shared" si="4"/>
        <v>12</v>
      </c>
      <c r="B16" s="426"/>
      <c r="C16" s="426" t="s">
        <v>719</v>
      </c>
      <c r="D16" s="426" t="s">
        <v>720</v>
      </c>
      <c r="E16" s="427">
        <v>2875000</v>
      </c>
      <c r="F16" s="427">
        <v>365000</v>
      </c>
      <c r="G16" s="425">
        <f t="shared" si="0"/>
        <v>3240000</v>
      </c>
      <c r="H16" s="425">
        <v>409170</v>
      </c>
      <c r="I16" s="425">
        <v>50832</v>
      </c>
      <c r="J16" s="451">
        <v>12</v>
      </c>
      <c r="K16" s="451">
        <v>11</v>
      </c>
      <c r="L16" s="451"/>
      <c r="M16" s="427"/>
      <c r="N16" s="427"/>
      <c r="O16" s="429">
        <f t="shared" si="2"/>
        <v>0</v>
      </c>
      <c r="P16" s="425">
        <f t="shared" si="1"/>
        <v>409170</v>
      </c>
      <c r="Q16" s="425">
        <f t="shared" si="3"/>
        <v>50832</v>
      </c>
      <c r="R16" s="464"/>
      <c r="S16" s="463"/>
      <c r="T16" s="461"/>
      <c r="U16" s="461"/>
      <c r="V16" s="461"/>
      <c r="W16" s="461"/>
    </row>
    <row r="17" spans="1:23" ht="15.95" customHeight="1">
      <c r="A17" s="430">
        <f t="shared" si="4"/>
        <v>13</v>
      </c>
      <c r="B17" s="426"/>
      <c r="C17" s="426" t="s">
        <v>721</v>
      </c>
      <c r="D17" s="426" t="s">
        <v>722</v>
      </c>
      <c r="E17" s="427">
        <v>3800000</v>
      </c>
      <c r="F17" s="427">
        <v>460000</v>
      </c>
      <c r="G17" s="425">
        <f t="shared" si="0"/>
        <v>4260000</v>
      </c>
      <c r="H17" s="425">
        <v>2381666</v>
      </c>
      <c r="I17" s="425">
        <v>218334</v>
      </c>
      <c r="J17" s="451">
        <v>12</v>
      </c>
      <c r="K17" s="451">
        <v>4</v>
      </c>
      <c r="L17" s="451"/>
      <c r="M17" s="427"/>
      <c r="N17" s="427"/>
      <c r="O17" s="429">
        <f t="shared" si="2"/>
        <v>0</v>
      </c>
      <c r="P17" s="425">
        <f t="shared" si="1"/>
        <v>2381666</v>
      </c>
      <c r="Q17" s="425">
        <f t="shared" si="3"/>
        <v>218334</v>
      </c>
      <c r="R17" s="464"/>
      <c r="S17" s="463"/>
      <c r="T17" s="461"/>
      <c r="U17" s="464"/>
      <c r="V17" s="461"/>
      <c r="W17" s="461"/>
    </row>
    <row r="18" spans="1:23" ht="15.95" customHeight="1">
      <c r="A18" s="430">
        <f t="shared" si="4"/>
        <v>14</v>
      </c>
      <c r="B18" s="426"/>
      <c r="C18" s="426" t="s">
        <v>723</v>
      </c>
      <c r="D18" s="426" t="s">
        <v>724</v>
      </c>
      <c r="E18" s="427">
        <v>2800000</v>
      </c>
      <c r="F18" s="427">
        <v>504000</v>
      </c>
      <c r="G18" s="425">
        <f t="shared" si="0"/>
        <v>3304000</v>
      </c>
      <c r="H18" s="425">
        <v>633444</v>
      </c>
      <c r="I18" s="425">
        <v>0</v>
      </c>
      <c r="J18" s="451">
        <v>18</v>
      </c>
      <c r="K18" s="451">
        <v>11</v>
      </c>
      <c r="L18" s="451"/>
      <c r="M18" s="427"/>
      <c r="N18" s="427"/>
      <c r="O18" s="429">
        <f t="shared" si="2"/>
        <v>0</v>
      </c>
      <c r="P18" s="425">
        <f t="shared" si="1"/>
        <v>633444</v>
      </c>
      <c r="Q18" s="425">
        <f t="shared" si="3"/>
        <v>0</v>
      </c>
      <c r="R18" s="464"/>
      <c r="S18" s="463"/>
      <c r="T18" s="461"/>
      <c r="U18" s="461"/>
      <c r="V18" s="461"/>
      <c r="W18" s="461"/>
    </row>
    <row r="19" spans="1:23" ht="15.95" customHeight="1">
      <c r="A19" s="430">
        <f t="shared" si="4"/>
        <v>15</v>
      </c>
      <c r="B19" s="426"/>
      <c r="C19" s="424" t="s">
        <v>725</v>
      </c>
      <c r="D19" s="426" t="s">
        <v>726</v>
      </c>
      <c r="E19" s="427">
        <v>2500000</v>
      </c>
      <c r="F19" s="427">
        <v>300000</v>
      </c>
      <c r="G19" s="425">
        <f t="shared" si="0"/>
        <v>2800000</v>
      </c>
      <c r="H19" s="425">
        <v>431333</v>
      </c>
      <c r="I19" s="425">
        <v>0</v>
      </c>
      <c r="J19" s="451">
        <v>12</v>
      </c>
      <c r="K19" s="451">
        <v>8</v>
      </c>
      <c r="L19" s="451"/>
      <c r="M19" s="427"/>
      <c r="N19" s="427"/>
      <c r="O19" s="429">
        <f t="shared" si="2"/>
        <v>0</v>
      </c>
      <c r="P19" s="425">
        <f t="shared" si="1"/>
        <v>431333</v>
      </c>
      <c r="Q19" s="425">
        <f t="shared" si="3"/>
        <v>0</v>
      </c>
      <c r="R19" s="464"/>
      <c r="S19" s="463"/>
      <c r="T19" s="463"/>
      <c r="U19" s="461"/>
      <c r="V19" s="461"/>
      <c r="W19" s="461"/>
    </row>
    <row r="20" spans="1:23" ht="15.95" customHeight="1">
      <c r="A20" s="430">
        <f t="shared" si="4"/>
        <v>16</v>
      </c>
      <c r="B20" s="849" t="s">
        <v>727</v>
      </c>
      <c r="C20" s="431" t="s">
        <v>728</v>
      </c>
      <c r="D20" s="432" t="s">
        <v>729</v>
      </c>
      <c r="E20" s="433">
        <v>2295000</v>
      </c>
      <c r="F20" s="433">
        <v>413100</v>
      </c>
      <c r="G20" s="434">
        <f t="shared" si="0"/>
        <v>2708100</v>
      </c>
      <c r="H20" s="434">
        <v>1323475</v>
      </c>
      <c r="I20" s="434">
        <v>34625</v>
      </c>
      <c r="J20" s="453">
        <v>12</v>
      </c>
      <c r="K20" s="453">
        <v>6</v>
      </c>
      <c r="L20" s="850" t="s">
        <v>474</v>
      </c>
      <c r="M20" s="433">
        <v>65375</v>
      </c>
      <c r="N20" s="433">
        <v>34625</v>
      </c>
      <c r="O20" s="454">
        <f t="shared" si="2"/>
        <v>100000</v>
      </c>
      <c r="P20" s="434">
        <f t="shared" si="1"/>
        <v>1258100</v>
      </c>
      <c r="Q20" s="434">
        <f t="shared" si="3"/>
        <v>0</v>
      </c>
      <c r="R20" s="464"/>
      <c r="S20" s="463">
        <f>100000-N20</f>
        <v>65375</v>
      </c>
      <c r="T20" s="463"/>
      <c r="U20" s="461"/>
      <c r="V20" s="461"/>
      <c r="W20" s="461"/>
    </row>
    <row r="21" spans="1:23" ht="15.95" customHeight="1">
      <c r="A21" s="430">
        <f t="shared" si="4"/>
        <v>17</v>
      </c>
      <c r="B21" s="426"/>
      <c r="C21" s="426" t="s">
        <v>730</v>
      </c>
      <c r="D21" s="426" t="s">
        <v>731</v>
      </c>
      <c r="E21" s="427">
        <v>8889100</v>
      </c>
      <c r="F21" s="427">
        <v>3555640</v>
      </c>
      <c r="G21" s="425">
        <f t="shared" si="0"/>
        <v>12444740</v>
      </c>
      <c r="H21" s="425">
        <v>7959629</v>
      </c>
      <c r="I21" s="425">
        <v>0</v>
      </c>
      <c r="J21" s="451">
        <v>40</v>
      </c>
      <c r="K21" s="451">
        <v>6</v>
      </c>
      <c r="L21" s="451"/>
      <c r="M21" s="427"/>
      <c r="N21" s="427"/>
      <c r="O21" s="429">
        <f t="shared" si="2"/>
        <v>0</v>
      </c>
      <c r="P21" s="425">
        <f t="shared" si="1"/>
        <v>7959629</v>
      </c>
      <c r="Q21" s="425">
        <f t="shared" si="3"/>
        <v>0</v>
      </c>
      <c r="R21" s="463"/>
      <c r="S21" s="463"/>
      <c r="T21" s="461"/>
      <c r="U21" s="461"/>
      <c r="V21" s="461"/>
      <c r="W21" s="461"/>
    </row>
    <row r="22" spans="1:23" ht="15.95" customHeight="1">
      <c r="A22" s="430">
        <f t="shared" si="4"/>
        <v>18</v>
      </c>
      <c r="B22" s="426"/>
      <c r="C22" s="426" t="s">
        <v>732</v>
      </c>
      <c r="D22" s="426" t="s">
        <v>733</v>
      </c>
      <c r="E22" s="427">
        <v>5000000</v>
      </c>
      <c r="F22" s="427">
        <v>600000</v>
      </c>
      <c r="G22" s="425">
        <f t="shared" si="0"/>
        <v>5600000</v>
      </c>
      <c r="H22" s="425">
        <v>0</v>
      </c>
      <c r="I22" s="425">
        <v>0</v>
      </c>
      <c r="J22" s="451">
        <v>12</v>
      </c>
      <c r="K22" s="451">
        <v>7</v>
      </c>
      <c r="L22" s="451"/>
      <c r="M22" s="427"/>
      <c r="N22" s="427"/>
      <c r="O22" s="429">
        <f t="shared" si="2"/>
        <v>0</v>
      </c>
      <c r="P22" s="425">
        <f t="shared" si="1"/>
        <v>0</v>
      </c>
      <c r="Q22" s="425">
        <f t="shared" si="3"/>
        <v>0</v>
      </c>
      <c r="R22" s="463"/>
      <c r="S22" s="463"/>
      <c r="T22" s="461"/>
      <c r="U22" s="461"/>
      <c r="V22" s="461"/>
      <c r="W22" s="461"/>
    </row>
    <row r="23" spans="1:23" ht="15.95" customHeight="1">
      <c r="A23" s="430">
        <f t="shared" si="4"/>
        <v>19</v>
      </c>
      <c r="B23" s="426"/>
      <c r="C23" s="426" t="s">
        <v>734</v>
      </c>
      <c r="D23" s="426" t="s">
        <v>735</v>
      </c>
      <c r="E23" s="427">
        <v>2300000</v>
      </c>
      <c r="F23" s="427">
        <v>276000</v>
      </c>
      <c r="G23" s="425">
        <f t="shared" si="0"/>
        <v>2576000</v>
      </c>
      <c r="H23" s="425">
        <v>536000</v>
      </c>
      <c r="I23" s="425">
        <v>0</v>
      </c>
      <c r="J23" s="451">
        <v>12</v>
      </c>
      <c r="K23" s="451"/>
      <c r="L23" s="451"/>
      <c r="M23" s="427"/>
      <c r="N23" s="427"/>
      <c r="O23" s="429">
        <f t="shared" si="2"/>
        <v>0</v>
      </c>
      <c r="P23" s="425">
        <f t="shared" si="1"/>
        <v>536000</v>
      </c>
      <c r="Q23" s="425">
        <f t="shared" si="3"/>
        <v>0</v>
      </c>
      <c r="R23" s="463"/>
      <c r="S23" s="463"/>
      <c r="T23" s="463"/>
      <c r="U23" s="461"/>
      <c r="V23" s="461"/>
      <c r="W23" s="461"/>
    </row>
    <row r="24" spans="1:23" ht="15.95" customHeight="1">
      <c r="A24" s="430">
        <f t="shared" si="4"/>
        <v>20</v>
      </c>
      <c r="B24" s="849" t="s">
        <v>507</v>
      </c>
      <c r="C24" s="432" t="s">
        <v>389</v>
      </c>
      <c r="D24" s="432" t="s">
        <v>729</v>
      </c>
      <c r="E24" s="433">
        <v>30000000</v>
      </c>
      <c r="F24" s="433">
        <v>12000000</v>
      </c>
      <c r="G24" s="434">
        <f t="shared" si="0"/>
        <v>42000000</v>
      </c>
      <c r="H24" s="434">
        <v>17700000</v>
      </c>
      <c r="I24" s="434">
        <v>0</v>
      </c>
      <c r="J24" s="453">
        <v>40</v>
      </c>
      <c r="K24" s="453"/>
      <c r="L24" s="850" t="s">
        <v>474</v>
      </c>
      <c r="M24" s="433">
        <v>200000</v>
      </c>
      <c r="N24" s="433"/>
      <c r="O24" s="454">
        <f t="shared" si="2"/>
        <v>200000</v>
      </c>
      <c r="P24" s="434">
        <f t="shared" si="1"/>
        <v>17500000</v>
      </c>
      <c r="Q24" s="434">
        <f t="shared" si="3"/>
        <v>0</v>
      </c>
      <c r="R24" s="463"/>
      <c r="S24" s="463"/>
      <c r="T24" s="463"/>
      <c r="U24" s="461"/>
      <c r="V24" s="461"/>
      <c r="W24" s="461"/>
    </row>
    <row r="25" spans="1:23" ht="15.95" customHeight="1">
      <c r="A25" s="430">
        <f t="shared" si="4"/>
        <v>21</v>
      </c>
      <c r="B25" s="426" t="e">
        <f>#REF!</f>
        <v>#REF!</v>
      </c>
      <c r="C25" s="431" t="s">
        <v>736</v>
      </c>
      <c r="D25" s="431" t="s">
        <v>737</v>
      </c>
      <c r="E25" s="434">
        <v>28069000</v>
      </c>
      <c r="F25" s="434">
        <v>11225200</v>
      </c>
      <c r="G25" s="434">
        <f t="shared" si="0"/>
        <v>39294200</v>
      </c>
      <c r="H25" s="434">
        <v>12997520</v>
      </c>
      <c r="I25" s="434">
        <v>5331970</v>
      </c>
      <c r="J25" s="455">
        <v>40</v>
      </c>
      <c r="K25" s="455">
        <v>22</v>
      </c>
      <c r="L25" s="455"/>
      <c r="M25" s="434">
        <v>719370</v>
      </c>
      <c r="N25" s="434">
        <v>280630</v>
      </c>
      <c r="O25" s="434">
        <f t="shared" si="2"/>
        <v>1000000</v>
      </c>
      <c r="P25" s="434">
        <f t="shared" si="1"/>
        <v>12278150</v>
      </c>
      <c r="Q25" s="434">
        <f t="shared" si="3"/>
        <v>5051340</v>
      </c>
      <c r="R25" s="463"/>
      <c r="S25" s="463">
        <f>F25/J25</f>
        <v>280630</v>
      </c>
      <c r="T25" s="463">
        <f>1000000-S25</f>
        <v>719370</v>
      </c>
      <c r="U25" s="461"/>
      <c r="V25" s="461"/>
      <c r="W25" s="461"/>
    </row>
    <row r="26" spans="1:23" ht="15.95" customHeight="1">
      <c r="A26" s="430">
        <f t="shared" si="4"/>
        <v>22</v>
      </c>
      <c r="B26" s="849" t="s">
        <v>556</v>
      </c>
      <c r="C26" s="426" t="s">
        <v>738</v>
      </c>
      <c r="D26" s="426" t="s">
        <v>735</v>
      </c>
      <c r="E26" s="427">
        <v>2600000</v>
      </c>
      <c r="F26" s="427">
        <v>260000</v>
      </c>
      <c r="G26" s="425">
        <f t="shared" si="0"/>
        <v>2860000</v>
      </c>
      <c r="H26" s="425">
        <v>1158000</v>
      </c>
      <c r="I26" s="425">
        <v>64000</v>
      </c>
      <c r="J26" s="451">
        <v>10</v>
      </c>
      <c r="K26" s="451">
        <v>7</v>
      </c>
      <c r="L26" s="451"/>
      <c r="M26" s="427"/>
      <c r="N26" s="427"/>
      <c r="O26" s="429">
        <f t="shared" si="2"/>
        <v>0</v>
      </c>
      <c r="P26" s="425">
        <f t="shared" si="1"/>
        <v>1158000</v>
      </c>
      <c r="Q26" s="425">
        <f t="shared" si="3"/>
        <v>64000</v>
      </c>
      <c r="R26" s="463"/>
      <c r="S26" s="463"/>
      <c r="T26" s="463"/>
      <c r="U26" s="461"/>
      <c r="V26" s="461"/>
      <c r="W26" s="461"/>
    </row>
    <row r="27" spans="1:23" ht="15.95" customHeight="1">
      <c r="A27" s="430">
        <f t="shared" si="4"/>
        <v>23</v>
      </c>
      <c r="B27" s="849" t="s">
        <v>739</v>
      </c>
      <c r="C27" s="431" t="s">
        <v>401</v>
      </c>
      <c r="D27" s="431" t="s">
        <v>740</v>
      </c>
      <c r="E27" s="434">
        <v>25000000</v>
      </c>
      <c r="F27" s="434">
        <v>10000000</v>
      </c>
      <c r="G27" s="434">
        <f t="shared" si="0"/>
        <v>35000000</v>
      </c>
      <c r="H27" s="434">
        <v>18325000</v>
      </c>
      <c r="I27" s="434">
        <v>4250000</v>
      </c>
      <c r="J27" s="455">
        <v>40</v>
      </c>
      <c r="K27" s="455">
        <v>21</v>
      </c>
      <c r="L27" s="851" t="s">
        <v>474</v>
      </c>
      <c r="M27" s="434">
        <v>100000</v>
      </c>
      <c r="N27" s="434">
        <v>250000</v>
      </c>
      <c r="O27" s="454">
        <f t="shared" si="2"/>
        <v>350000</v>
      </c>
      <c r="P27" s="434">
        <f t="shared" si="1"/>
        <v>18225000</v>
      </c>
      <c r="Q27" s="434">
        <f t="shared" si="3"/>
        <v>4000000</v>
      </c>
      <c r="R27" s="463"/>
      <c r="S27" s="463">
        <f>F27/J27</f>
        <v>250000</v>
      </c>
      <c r="T27" s="463"/>
      <c r="U27" s="461"/>
      <c r="V27" s="461"/>
      <c r="W27" s="461"/>
    </row>
    <row r="28" spans="1:23" ht="15.95" customHeight="1">
      <c r="A28" s="430">
        <f t="shared" ref="A28:A64" si="5">A27+1</f>
        <v>24</v>
      </c>
      <c r="B28" s="849" t="s">
        <v>741</v>
      </c>
      <c r="C28" s="432" t="s">
        <v>742</v>
      </c>
      <c r="D28" s="432" t="s">
        <v>743</v>
      </c>
      <c r="E28" s="433">
        <v>15000000</v>
      </c>
      <c r="F28" s="433">
        <v>6000000</v>
      </c>
      <c r="G28" s="434">
        <f t="shared" ref="G28:G56" si="6">SUM(E28+F28)</f>
        <v>21000000</v>
      </c>
      <c r="H28" s="434">
        <v>7175000</v>
      </c>
      <c r="I28" s="434">
        <v>3400000</v>
      </c>
      <c r="J28" s="453">
        <v>40</v>
      </c>
      <c r="K28" s="453">
        <v>25</v>
      </c>
      <c r="L28" s="850" t="s">
        <v>474</v>
      </c>
      <c r="M28" s="433">
        <v>350000</v>
      </c>
      <c r="N28" s="433">
        <v>150000</v>
      </c>
      <c r="O28" s="454">
        <f t="shared" ref="O28:O55" si="7">M28+N28</f>
        <v>500000</v>
      </c>
      <c r="P28" s="434">
        <f t="shared" ref="P28:P56" si="8">SUM(H28-M28)</f>
        <v>6825000</v>
      </c>
      <c r="Q28" s="434">
        <f t="shared" si="3"/>
        <v>3250000</v>
      </c>
      <c r="R28" s="463">
        <f>F28/J28</f>
        <v>150000</v>
      </c>
      <c r="S28" s="463"/>
      <c r="T28" s="463"/>
      <c r="U28" s="461"/>
      <c r="V28" s="461"/>
      <c r="W28" s="461"/>
    </row>
    <row r="29" spans="1:23" ht="15.95" customHeight="1">
      <c r="A29" s="430">
        <f t="shared" si="5"/>
        <v>25</v>
      </c>
      <c r="B29" s="848" t="s">
        <v>744</v>
      </c>
      <c r="C29" s="432" t="s">
        <v>745</v>
      </c>
      <c r="D29" s="432" t="s">
        <v>746</v>
      </c>
      <c r="E29" s="433">
        <v>14000000</v>
      </c>
      <c r="F29" s="433">
        <v>2520000</v>
      </c>
      <c r="G29" s="434">
        <f t="shared" si="6"/>
        <v>16520000</v>
      </c>
      <c r="H29" s="433">
        <v>7003000</v>
      </c>
      <c r="I29" s="433">
        <v>420000</v>
      </c>
      <c r="J29" s="453">
        <v>18</v>
      </c>
      <c r="K29" s="453">
        <v>12</v>
      </c>
      <c r="L29" s="850" t="s">
        <v>474</v>
      </c>
      <c r="M29" s="433">
        <v>200000</v>
      </c>
      <c r="N29" s="433">
        <v>140000</v>
      </c>
      <c r="O29" s="454">
        <f t="shared" si="7"/>
        <v>340000</v>
      </c>
      <c r="P29" s="434">
        <f t="shared" si="8"/>
        <v>6803000</v>
      </c>
      <c r="Q29" s="434">
        <f t="shared" si="3"/>
        <v>280000</v>
      </c>
      <c r="R29" s="463"/>
      <c r="S29" s="463">
        <f>F29/J29</f>
        <v>140000</v>
      </c>
      <c r="T29" s="463"/>
      <c r="U29" s="463"/>
      <c r="V29" s="461"/>
      <c r="W29" s="461"/>
    </row>
    <row r="30" spans="1:23" ht="15.95" customHeight="1">
      <c r="A30" s="430">
        <f t="shared" si="5"/>
        <v>26</v>
      </c>
      <c r="B30" s="848" t="s">
        <v>592</v>
      </c>
      <c r="C30" s="432" t="s">
        <v>260</v>
      </c>
      <c r="D30" s="432" t="s">
        <v>747</v>
      </c>
      <c r="E30" s="433">
        <v>28000000</v>
      </c>
      <c r="F30" s="433">
        <v>8680000</v>
      </c>
      <c r="G30" s="434">
        <f t="shared" si="6"/>
        <v>36680000</v>
      </c>
      <c r="H30" s="433">
        <v>12107000</v>
      </c>
      <c r="I30" s="433">
        <v>3080000</v>
      </c>
      <c r="J30" s="453">
        <v>31</v>
      </c>
      <c r="K30" s="453">
        <v>20</v>
      </c>
      <c r="L30" s="850" t="s">
        <v>748</v>
      </c>
      <c r="M30" s="433">
        <v>1010000</v>
      </c>
      <c r="N30" s="433">
        <v>280000</v>
      </c>
      <c r="O30" s="454">
        <f t="shared" si="7"/>
        <v>1290000</v>
      </c>
      <c r="P30" s="434">
        <f t="shared" si="8"/>
        <v>11097000</v>
      </c>
      <c r="Q30" s="434">
        <f t="shared" si="3"/>
        <v>2800000</v>
      </c>
      <c r="R30" s="463"/>
      <c r="S30" s="463"/>
      <c r="T30" s="463"/>
      <c r="U30" s="461"/>
      <c r="V30" s="461"/>
      <c r="W30" s="461"/>
    </row>
    <row r="31" spans="1:23" ht="15.95" customHeight="1">
      <c r="A31" s="430">
        <f t="shared" si="5"/>
        <v>27</v>
      </c>
      <c r="B31" s="848" t="s">
        <v>592</v>
      </c>
      <c r="C31" s="432" t="s">
        <v>261</v>
      </c>
      <c r="D31" s="432" t="s">
        <v>749</v>
      </c>
      <c r="E31" s="433">
        <v>28000000</v>
      </c>
      <c r="F31" s="433">
        <v>8680000</v>
      </c>
      <c r="G31" s="434">
        <f t="shared" si="6"/>
        <v>36680000</v>
      </c>
      <c r="H31" s="433">
        <v>22416000</v>
      </c>
      <c r="I31" s="433">
        <v>3080000</v>
      </c>
      <c r="J31" s="453">
        <v>31</v>
      </c>
      <c r="K31" s="453">
        <v>20</v>
      </c>
      <c r="L31" s="850" t="s">
        <v>748</v>
      </c>
      <c r="M31" s="433"/>
      <c r="N31" s="433">
        <v>280000</v>
      </c>
      <c r="O31" s="454">
        <f t="shared" si="7"/>
        <v>280000</v>
      </c>
      <c r="P31" s="434">
        <f t="shared" si="8"/>
        <v>22416000</v>
      </c>
      <c r="Q31" s="434">
        <f t="shared" si="3"/>
        <v>2800000</v>
      </c>
      <c r="R31" s="463"/>
      <c r="S31" s="463"/>
      <c r="T31" s="463"/>
      <c r="U31" s="461"/>
      <c r="V31" s="461"/>
      <c r="W31" s="461"/>
    </row>
    <row r="32" spans="1:23" ht="15.95" customHeight="1">
      <c r="A32" s="430">
        <f t="shared" si="5"/>
        <v>28</v>
      </c>
      <c r="B32" s="848" t="s">
        <v>592</v>
      </c>
      <c r="C32" s="432" t="s">
        <v>259</v>
      </c>
      <c r="D32" s="432" t="s">
        <v>750</v>
      </c>
      <c r="E32" s="433">
        <v>28000000</v>
      </c>
      <c r="F32" s="433">
        <v>8680000</v>
      </c>
      <c r="G32" s="434">
        <f t="shared" si="6"/>
        <v>36680000</v>
      </c>
      <c r="H32" s="433">
        <v>15728000</v>
      </c>
      <c r="I32" s="433">
        <v>3080000</v>
      </c>
      <c r="J32" s="453">
        <v>31</v>
      </c>
      <c r="K32" s="453">
        <v>20</v>
      </c>
      <c r="L32" s="850" t="s">
        <v>748</v>
      </c>
      <c r="M32" s="433">
        <v>1020000</v>
      </c>
      <c r="N32" s="433">
        <v>280000</v>
      </c>
      <c r="O32" s="454">
        <f t="shared" si="7"/>
        <v>1300000</v>
      </c>
      <c r="P32" s="434">
        <f t="shared" si="8"/>
        <v>14708000</v>
      </c>
      <c r="Q32" s="434">
        <f t="shared" si="3"/>
        <v>2800000</v>
      </c>
      <c r="R32" s="463"/>
      <c r="S32" s="463"/>
      <c r="T32" s="463"/>
      <c r="U32" s="461"/>
      <c r="V32" s="465"/>
      <c r="W32" s="466"/>
    </row>
    <row r="33" spans="1:23" ht="15.95" customHeight="1">
      <c r="A33" s="430">
        <f t="shared" si="5"/>
        <v>29</v>
      </c>
      <c r="B33" s="848" t="s">
        <v>751</v>
      </c>
      <c r="C33" s="426" t="s">
        <v>752</v>
      </c>
      <c r="D33" s="426" t="s">
        <v>753</v>
      </c>
      <c r="E33" s="427">
        <v>10000000</v>
      </c>
      <c r="F33" s="427">
        <v>6000000</v>
      </c>
      <c r="G33" s="425">
        <f t="shared" si="6"/>
        <v>16000000</v>
      </c>
      <c r="H33" s="427">
        <v>7950000</v>
      </c>
      <c r="I33" s="427">
        <v>3900000</v>
      </c>
      <c r="J33" s="451">
        <v>40</v>
      </c>
      <c r="K33" s="451">
        <v>14</v>
      </c>
      <c r="L33" s="451"/>
      <c r="M33" s="427"/>
      <c r="N33" s="427"/>
      <c r="O33" s="429">
        <f t="shared" si="7"/>
        <v>0</v>
      </c>
      <c r="P33" s="425">
        <f t="shared" si="8"/>
        <v>7950000</v>
      </c>
      <c r="Q33" s="425">
        <f t="shared" si="3"/>
        <v>3900000</v>
      </c>
      <c r="R33" s="463" t="s">
        <v>754</v>
      </c>
      <c r="S33" s="463"/>
      <c r="T33" s="463"/>
      <c r="U33" s="461"/>
      <c r="V33" s="461"/>
      <c r="W33" s="461"/>
    </row>
    <row r="34" spans="1:23" ht="15.95" customHeight="1">
      <c r="A34" s="430">
        <f t="shared" si="5"/>
        <v>30</v>
      </c>
      <c r="B34" s="848" t="s">
        <v>755</v>
      </c>
      <c r="C34" s="432" t="s">
        <v>756</v>
      </c>
      <c r="D34" s="432" t="s">
        <v>757</v>
      </c>
      <c r="E34" s="433">
        <v>8000000</v>
      </c>
      <c r="F34" s="433">
        <v>450000</v>
      </c>
      <c r="G34" s="434">
        <f t="shared" si="6"/>
        <v>8450000</v>
      </c>
      <c r="H34" s="433">
        <v>8000000</v>
      </c>
      <c r="I34" s="433">
        <v>450000</v>
      </c>
      <c r="J34" s="453">
        <v>12</v>
      </c>
      <c r="K34" s="453">
        <v>1</v>
      </c>
      <c r="L34" s="850" t="s">
        <v>335</v>
      </c>
      <c r="M34" s="433">
        <v>462500</v>
      </c>
      <c r="N34" s="433">
        <v>37500</v>
      </c>
      <c r="O34" s="454">
        <f t="shared" si="7"/>
        <v>500000</v>
      </c>
      <c r="P34" s="434">
        <f t="shared" si="8"/>
        <v>7537500</v>
      </c>
      <c r="Q34" s="434">
        <f t="shared" si="3"/>
        <v>412500</v>
      </c>
      <c r="R34" s="463"/>
      <c r="S34" s="463"/>
      <c r="T34" s="463"/>
      <c r="U34" s="461"/>
      <c r="V34" s="461"/>
      <c r="W34" s="461"/>
    </row>
    <row r="35" spans="1:23" ht="15.95" customHeight="1">
      <c r="A35" s="430">
        <f t="shared" si="5"/>
        <v>31</v>
      </c>
      <c r="B35" s="848" t="s">
        <v>609</v>
      </c>
      <c r="C35" s="432" t="s">
        <v>277</v>
      </c>
      <c r="D35" s="432" t="s">
        <v>758</v>
      </c>
      <c r="E35" s="433">
        <v>20550000</v>
      </c>
      <c r="F35" s="433">
        <v>7398000</v>
      </c>
      <c r="G35" s="434">
        <f t="shared" si="6"/>
        <v>27948000</v>
      </c>
      <c r="H35" s="433">
        <v>13303750</v>
      </c>
      <c r="I35" s="433">
        <v>2466000</v>
      </c>
      <c r="J35" s="453">
        <v>24</v>
      </c>
      <c r="K35" s="453">
        <v>17</v>
      </c>
      <c r="L35" s="850" t="s">
        <v>474</v>
      </c>
      <c r="M35" s="433">
        <v>41750</v>
      </c>
      <c r="N35" s="433">
        <v>308250</v>
      </c>
      <c r="O35" s="454">
        <f t="shared" si="7"/>
        <v>350000</v>
      </c>
      <c r="P35" s="434">
        <f t="shared" si="8"/>
        <v>13262000</v>
      </c>
      <c r="Q35" s="434">
        <f t="shared" si="3"/>
        <v>2157750</v>
      </c>
      <c r="R35" s="463">
        <f>400000-N35</f>
        <v>91750</v>
      </c>
      <c r="S35" s="463"/>
      <c r="T35" s="463"/>
      <c r="U35" s="461"/>
      <c r="V35" s="461"/>
      <c r="W35" s="461"/>
    </row>
    <row r="36" spans="1:23" ht="15.95" customHeight="1">
      <c r="A36" s="430">
        <f t="shared" si="5"/>
        <v>32</v>
      </c>
      <c r="B36" s="848" t="s">
        <v>759</v>
      </c>
      <c r="C36" s="432" t="s">
        <v>760</v>
      </c>
      <c r="D36" s="432" t="s">
        <v>758</v>
      </c>
      <c r="E36" s="433">
        <v>25000000</v>
      </c>
      <c r="F36" s="433">
        <v>9375000</v>
      </c>
      <c r="G36" s="434">
        <f t="shared" si="6"/>
        <v>34375000</v>
      </c>
      <c r="H36" s="433">
        <v>17035000</v>
      </c>
      <c r="I36" s="433">
        <v>4500000</v>
      </c>
      <c r="J36" s="453">
        <v>25</v>
      </c>
      <c r="K36" s="453">
        <v>17</v>
      </c>
      <c r="L36" s="850" t="s">
        <v>474</v>
      </c>
      <c r="M36" s="433">
        <v>500000</v>
      </c>
      <c r="N36" s="433">
        <v>375000</v>
      </c>
      <c r="O36" s="454">
        <f t="shared" si="7"/>
        <v>875000</v>
      </c>
      <c r="P36" s="434">
        <f t="shared" si="8"/>
        <v>16535000</v>
      </c>
      <c r="Q36" s="434">
        <f t="shared" si="3"/>
        <v>4125000</v>
      </c>
      <c r="R36" s="463"/>
      <c r="S36" s="463">
        <f>F36/J36</f>
        <v>375000</v>
      </c>
      <c r="T36" s="463"/>
      <c r="U36" s="461"/>
      <c r="V36" s="461"/>
      <c r="W36" s="461"/>
    </row>
    <row r="37" spans="1:23" ht="15.95" customHeight="1">
      <c r="A37" s="430">
        <f t="shared" si="5"/>
        <v>33</v>
      </c>
      <c r="B37" s="848" t="s">
        <v>759</v>
      </c>
      <c r="C37" s="426" t="s">
        <v>488</v>
      </c>
      <c r="D37" s="426" t="s">
        <v>761</v>
      </c>
      <c r="E37" s="427">
        <v>5000000</v>
      </c>
      <c r="F37" s="427">
        <v>900000</v>
      </c>
      <c r="G37" s="425">
        <f t="shared" si="6"/>
        <v>5900000</v>
      </c>
      <c r="H37" s="427">
        <v>1260000</v>
      </c>
      <c r="I37" s="427">
        <v>225000</v>
      </c>
      <c r="J37" s="451">
        <v>12</v>
      </c>
      <c r="K37" s="451">
        <v>9</v>
      </c>
      <c r="L37" s="451"/>
      <c r="M37" s="427"/>
      <c r="N37" s="427"/>
      <c r="O37" s="429">
        <f t="shared" si="7"/>
        <v>0</v>
      </c>
      <c r="P37" s="425">
        <f t="shared" si="8"/>
        <v>1260000</v>
      </c>
      <c r="Q37" s="425">
        <f t="shared" si="3"/>
        <v>225000</v>
      </c>
      <c r="R37" s="463"/>
      <c r="S37" s="463"/>
      <c r="T37" s="463"/>
      <c r="U37" s="461"/>
      <c r="V37" s="461"/>
      <c r="W37" s="461"/>
    </row>
    <row r="38" spans="1:23" ht="15.95" customHeight="1">
      <c r="A38" s="430">
        <f t="shared" si="5"/>
        <v>34</v>
      </c>
      <c r="B38" s="848" t="s">
        <v>762</v>
      </c>
      <c r="C38" s="431" t="s">
        <v>763</v>
      </c>
      <c r="D38" s="431" t="s">
        <v>764</v>
      </c>
      <c r="E38" s="434">
        <v>19150000</v>
      </c>
      <c r="F38" s="434">
        <v>8235000</v>
      </c>
      <c r="G38" s="434">
        <f t="shared" si="6"/>
        <v>27385000</v>
      </c>
      <c r="H38" s="434">
        <v>23522500</v>
      </c>
      <c r="I38" s="434">
        <v>6862500</v>
      </c>
      <c r="J38" s="455">
        <v>60</v>
      </c>
      <c r="K38" s="455">
        <v>14</v>
      </c>
      <c r="L38" s="851" t="s">
        <v>474</v>
      </c>
      <c r="M38" s="434">
        <v>462750</v>
      </c>
      <c r="N38" s="434">
        <v>137250</v>
      </c>
      <c r="O38" s="454">
        <f t="shared" si="7"/>
        <v>600000</v>
      </c>
      <c r="P38" s="434">
        <f t="shared" si="8"/>
        <v>23059750</v>
      </c>
      <c r="Q38" s="434">
        <f t="shared" si="3"/>
        <v>6725250</v>
      </c>
      <c r="R38" s="463"/>
      <c r="S38" s="463">
        <f>F38/J38</f>
        <v>137250</v>
      </c>
      <c r="T38" s="463"/>
      <c r="U38" s="461"/>
      <c r="V38" s="461"/>
      <c r="W38" s="461"/>
    </row>
    <row r="39" spans="1:23" ht="15.95" customHeight="1">
      <c r="A39" s="430">
        <f t="shared" si="5"/>
        <v>35</v>
      </c>
      <c r="B39" s="848" t="s">
        <v>765</v>
      </c>
      <c r="C39" s="432" t="s">
        <v>261</v>
      </c>
      <c r="D39" s="432" t="s">
        <v>766</v>
      </c>
      <c r="E39" s="433">
        <v>2100000</v>
      </c>
      <c r="F39" s="433">
        <v>630000</v>
      </c>
      <c r="G39" s="434">
        <f t="shared" si="6"/>
        <v>2730000</v>
      </c>
      <c r="H39" s="433">
        <v>531500</v>
      </c>
      <c r="I39" s="433">
        <v>157500</v>
      </c>
      <c r="J39" s="453">
        <v>20</v>
      </c>
      <c r="K39" s="453">
        <v>17</v>
      </c>
      <c r="L39" s="850" t="s">
        <v>474</v>
      </c>
      <c r="M39" s="433">
        <v>213000</v>
      </c>
      <c r="N39" s="433">
        <v>63000</v>
      </c>
      <c r="O39" s="454">
        <f t="shared" si="7"/>
        <v>276000</v>
      </c>
      <c r="P39" s="434">
        <f t="shared" si="8"/>
        <v>318500</v>
      </c>
      <c r="Q39" s="434">
        <f t="shared" si="3"/>
        <v>94500</v>
      </c>
      <c r="R39" s="463">
        <f>S39*2</f>
        <v>63000</v>
      </c>
      <c r="S39" s="463">
        <f>F39/J39</f>
        <v>31500</v>
      </c>
      <c r="T39" s="463"/>
      <c r="U39" s="461"/>
      <c r="V39" s="461"/>
      <c r="W39" s="461"/>
    </row>
    <row r="40" spans="1:23" ht="15.95" customHeight="1">
      <c r="A40" s="430">
        <f t="shared" si="5"/>
        <v>36</v>
      </c>
      <c r="B40" s="848" t="s">
        <v>765</v>
      </c>
      <c r="C40" s="426" t="s">
        <v>767</v>
      </c>
      <c r="D40" s="426" t="s">
        <v>766</v>
      </c>
      <c r="E40" s="427">
        <v>2100000</v>
      </c>
      <c r="F40" s="427">
        <v>630000</v>
      </c>
      <c r="G40" s="425">
        <f t="shared" si="6"/>
        <v>2730000</v>
      </c>
      <c r="H40" s="427">
        <v>459000</v>
      </c>
      <c r="I40" s="427">
        <v>126000</v>
      </c>
      <c r="J40" s="451">
        <v>20</v>
      </c>
      <c r="K40" s="451">
        <v>16</v>
      </c>
      <c r="L40" s="451"/>
      <c r="M40" s="427"/>
      <c r="N40" s="427"/>
      <c r="O40" s="429">
        <f t="shared" si="7"/>
        <v>0</v>
      </c>
      <c r="P40" s="425">
        <f t="shared" si="8"/>
        <v>459000</v>
      </c>
      <c r="Q40" s="425">
        <f t="shared" si="3"/>
        <v>126000</v>
      </c>
      <c r="R40" s="463"/>
      <c r="S40" s="463">
        <f>600000-N38</f>
        <v>462750</v>
      </c>
      <c r="T40" s="463"/>
      <c r="U40" s="461"/>
      <c r="V40" s="461"/>
      <c r="W40" s="461"/>
    </row>
    <row r="41" spans="1:23" ht="15.95" customHeight="1">
      <c r="A41" s="430">
        <f t="shared" si="5"/>
        <v>37</v>
      </c>
      <c r="B41" s="848" t="s">
        <v>768</v>
      </c>
      <c r="C41" s="432" t="s">
        <v>769</v>
      </c>
      <c r="D41" s="432" t="s">
        <v>770</v>
      </c>
      <c r="E41" s="433">
        <v>6000000</v>
      </c>
      <c r="F41" s="433">
        <v>1350000</v>
      </c>
      <c r="G41" s="434">
        <f t="shared" si="6"/>
        <v>7350000</v>
      </c>
      <c r="H41" s="433">
        <v>3030000</v>
      </c>
      <c r="I41" s="433">
        <v>450000</v>
      </c>
      <c r="J41" s="453">
        <v>15</v>
      </c>
      <c r="K41" s="453">
        <v>11</v>
      </c>
      <c r="L41" s="850" t="s">
        <v>474</v>
      </c>
      <c r="M41" s="433">
        <v>410000</v>
      </c>
      <c r="N41" s="433">
        <v>90000</v>
      </c>
      <c r="O41" s="454">
        <f t="shared" si="7"/>
        <v>500000</v>
      </c>
      <c r="P41" s="434">
        <f t="shared" si="8"/>
        <v>2620000</v>
      </c>
      <c r="Q41" s="434">
        <f t="shared" si="3"/>
        <v>360000</v>
      </c>
      <c r="R41" s="463">
        <f>F41/J41</f>
        <v>90000</v>
      </c>
      <c r="S41" s="463">
        <f>E41/J41</f>
        <v>400000</v>
      </c>
      <c r="T41" s="463"/>
      <c r="U41" s="461"/>
      <c r="V41" s="461"/>
      <c r="W41" s="461"/>
    </row>
    <row r="42" spans="1:23" ht="15.95" customHeight="1">
      <c r="A42" s="430">
        <f t="shared" si="5"/>
        <v>38</v>
      </c>
      <c r="B42" s="848" t="s">
        <v>771</v>
      </c>
      <c r="C42" s="426" t="s">
        <v>631</v>
      </c>
      <c r="D42" s="426" t="s">
        <v>770</v>
      </c>
      <c r="E42" s="427">
        <v>2700000</v>
      </c>
      <c r="F42" s="427">
        <v>405000</v>
      </c>
      <c r="G42" s="425">
        <f t="shared" si="6"/>
        <v>3105000</v>
      </c>
      <c r="H42" s="427">
        <v>1621500</v>
      </c>
      <c r="I42" s="427">
        <v>243000</v>
      </c>
      <c r="J42" s="451">
        <v>10</v>
      </c>
      <c r="K42" s="451">
        <v>4</v>
      </c>
      <c r="L42" s="451"/>
      <c r="M42" s="427"/>
      <c r="N42" s="427"/>
      <c r="O42" s="429">
        <f t="shared" si="7"/>
        <v>0</v>
      </c>
      <c r="P42" s="425">
        <f t="shared" si="8"/>
        <v>1621500</v>
      </c>
      <c r="Q42" s="425">
        <f t="shared" ref="Q42:Q55" si="9">SUM(I42-N42)</f>
        <v>243000</v>
      </c>
      <c r="R42" s="463"/>
      <c r="S42" s="463">
        <f>P41/S41</f>
        <v>6.55</v>
      </c>
      <c r="T42" s="463"/>
      <c r="U42" s="461"/>
      <c r="V42" s="461"/>
      <c r="W42" s="461"/>
    </row>
    <row r="43" spans="1:23" ht="15.95" customHeight="1">
      <c r="A43" s="430">
        <f t="shared" si="5"/>
        <v>39</v>
      </c>
      <c r="B43" s="848" t="s">
        <v>772</v>
      </c>
      <c r="C43" s="426" t="s">
        <v>362</v>
      </c>
      <c r="D43" s="426" t="s">
        <v>773</v>
      </c>
      <c r="E43" s="427">
        <v>1800000</v>
      </c>
      <c r="F43" s="427">
        <v>324000</v>
      </c>
      <c r="G43" s="425">
        <f t="shared" si="6"/>
        <v>2124000</v>
      </c>
      <c r="H43" s="427">
        <v>1180000</v>
      </c>
      <c r="I43" s="427">
        <v>162000</v>
      </c>
      <c r="J43" s="451">
        <v>12</v>
      </c>
      <c r="K43" s="451">
        <v>6</v>
      </c>
      <c r="L43" s="451"/>
      <c r="M43" s="427"/>
      <c r="N43" s="427"/>
      <c r="O43" s="429">
        <f t="shared" si="7"/>
        <v>0</v>
      </c>
      <c r="P43" s="425">
        <f t="shared" si="8"/>
        <v>1180000</v>
      </c>
      <c r="Q43" s="425">
        <f t="shared" si="9"/>
        <v>162000</v>
      </c>
      <c r="R43" s="463"/>
      <c r="S43" s="463">
        <f>F43/J43</f>
        <v>27000</v>
      </c>
      <c r="T43" s="463"/>
      <c r="U43" s="461"/>
      <c r="V43" s="461"/>
      <c r="W43" s="461"/>
    </row>
    <row r="44" spans="1:23" ht="15.95" customHeight="1">
      <c r="A44" s="430">
        <f t="shared" si="5"/>
        <v>40</v>
      </c>
      <c r="B44" s="848" t="s">
        <v>772</v>
      </c>
      <c r="C44" s="426" t="s">
        <v>774</v>
      </c>
      <c r="D44" s="426" t="s">
        <v>775</v>
      </c>
      <c r="E44" s="427">
        <v>30000000</v>
      </c>
      <c r="F44" s="427">
        <v>3600000</v>
      </c>
      <c r="G44" s="425">
        <f t="shared" si="6"/>
        <v>33600000</v>
      </c>
      <c r="H44" s="427">
        <v>13600000</v>
      </c>
      <c r="I44" s="427">
        <v>0</v>
      </c>
      <c r="J44" s="451">
        <v>3</v>
      </c>
      <c r="K44" s="451">
        <v>3</v>
      </c>
      <c r="L44" s="451"/>
      <c r="M44" s="427"/>
      <c r="N44" s="427"/>
      <c r="O44" s="429">
        <f t="shared" si="7"/>
        <v>0</v>
      </c>
      <c r="P44" s="425">
        <f t="shared" si="8"/>
        <v>13600000</v>
      </c>
      <c r="Q44" s="425">
        <f t="shared" si="9"/>
        <v>0</v>
      </c>
      <c r="R44" s="463"/>
      <c r="S44" s="463">
        <f>P43+S43</f>
        <v>1207000</v>
      </c>
      <c r="T44" s="463"/>
      <c r="U44" s="461"/>
      <c r="V44" s="461"/>
      <c r="W44" s="461"/>
    </row>
    <row r="45" spans="1:23" ht="15.95" customHeight="1">
      <c r="A45" s="430">
        <f t="shared" si="5"/>
        <v>41</v>
      </c>
      <c r="B45" s="848" t="s">
        <v>776</v>
      </c>
      <c r="C45" s="432" t="s">
        <v>373</v>
      </c>
      <c r="D45" s="432" t="s">
        <v>737</v>
      </c>
      <c r="E45" s="433">
        <v>80249643</v>
      </c>
      <c r="F45" s="433">
        <v>40800000</v>
      </c>
      <c r="G45" s="434">
        <f t="shared" si="6"/>
        <v>121049643</v>
      </c>
      <c r="H45" s="433">
        <v>66831300</v>
      </c>
      <c r="I45" s="433">
        <v>38768700</v>
      </c>
      <c r="J45" s="453">
        <v>48</v>
      </c>
      <c r="K45" s="453">
        <v>12</v>
      </c>
      <c r="L45" s="850" t="s">
        <v>474</v>
      </c>
      <c r="M45" s="433">
        <v>750000</v>
      </c>
      <c r="N45" s="433">
        <v>850000</v>
      </c>
      <c r="O45" s="454">
        <f t="shared" si="7"/>
        <v>1600000</v>
      </c>
      <c r="P45" s="434">
        <f t="shared" si="8"/>
        <v>66081300</v>
      </c>
      <c r="Q45" s="434">
        <f t="shared" si="9"/>
        <v>37918700</v>
      </c>
      <c r="S45" s="467">
        <f>1600000-N45</f>
        <v>750000</v>
      </c>
      <c r="T45" s="467">
        <v>881535</v>
      </c>
      <c r="U45" s="468">
        <f>S45+T45</f>
        <v>1631535</v>
      </c>
      <c r="V45" s="461"/>
      <c r="W45" s="461"/>
    </row>
    <row r="46" spans="1:23" ht="15.95" customHeight="1">
      <c r="A46" s="430">
        <f t="shared" si="5"/>
        <v>42</v>
      </c>
      <c r="B46" s="848" t="s">
        <v>777</v>
      </c>
      <c r="C46" s="432" t="s">
        <v>778</v>
      </c>
      <c r="D46" s="432" t="s">
        <v>779</v>
      </c>
      <c r="E46" s="433">
        <v>2200000</v>
      </c>
      <c r="F46" s="433">
        <v>396000</v>
      </c>
      <c r="G46" s="434">
        <f t="shared" si="6"/>
        <v>2596000</v>
      </c>
      <c r="H46" s="433">
        <v>867000</v>
      </c>
      <c r="I46" s="433">
        <v>132000</v>
      </c>
      <c r="J46" s="453">
        <v>12</v>
      </c>
      <c r="K46" s="453">
        <v>8</v>
      </c>
      <c r="L46" s="850" t="s">
        <v>320</v>
      </c>
      <c r="M46" s="433">
        <v>187000</v>
      </c>
      <c r="N46" s="433">
        <v>33000</v>
      </c>
      <c r="O46" s="454">
        <f t="shared" si="7"/>
        <v>220000</v>
      </c>
      <c r="P46" s="434">
        <f t="shared" si="8"/>
        <v>680000</v>
      </c>
      <c r="Q46" s="434">
        <f t="shared" si="9"/>
        <v>99000</v>
      </c>
      <c r="R46" s="463"/>
      <c r="S46" s="463"/>
      <c r="T46" s="463"/>
      <c r="U46" s="461"/>
      <c r="V46" s="461"/>
      <c r="W46" s="461"/>
    </row>
    <row r="47" spans="1:23" ht="15.95" customHeight="1">
      <c r="A47" s="430">
        <f t="shared" si="5"/>
        <v>43</v>
      </c>
      <c r="B47" s="852" t="s">
        <v>780</v>
      </c>
      <c r="C47" s="436" t="s">
        <v>389</v>
      </c>
      <c r="D47" s="436" t="s">
        <v>735</v>
      </c>
      <c r="E47" s="437">
        <v>1500000</v>
      </c>
      <c r="F47" s="437">
        <v>225000</v>
      </c>
      <c r="G47" s="434">
        <f t="shared" si="6"/>
        <v>1725000</v>
      </c>
      <c r="H47" s="438">
        <v>450000</v>
      </c>
      <c r="I47" s="438">
        <v>67500</v>
      </c>
      <c r="J47" s="456">
        <v>10</v>
      </c>
      <c r="K47" s="456">
        <v>8</v>
      </c>
      <c r="L47" s="853" t="s">
        <v>474</v>
      </c>
      <c r="M47" s="438">
        <v>150000</v>
      </c>
      <c r="N47" s="438">
        <v>22500</v>
      </c>
      <c r="O47" s="454">
        <f t="shared" si="7"/>
        <v>172500</v>
      </c>
      <c r="P47" s="434">
        <f t="shared" si="8"/>
        <v>300000</v>
      </c>
      <c r="Q47" s="434">
        <f t="shared" si="9"/>
        <v>45000</v>
      </c>
      <c r="R47" s="463"/>
      <c r="S47" s="463">
        <f>F47/J47</f>
        <v>22500</v>
      </c>
      <c r="T47" s="463"/>
      <c r="U47" s="461"/>
      <c r="V47" s="461"/>
      <c r="W47" s="461"/>
    </row>
    <row r="48" spans="1:23">
      <c r="A48" s="430">
        <f t="shared" si="5"/>
        <v>44</v>
      </c>
      <c r="B48" s="852" t="s">
        <v>781</v>
      </c>
      <c r="C48" s="436" t="s">
        <v>263</v>
      </c>
      <c r="D48" s="436" t="s">
        <v>735</v>
      </c>
      <c r="E48" s="437">
        <v>1700000</v>
      </c>
      <c r="F48" s="437">
        <v>306000</v>
      </c>
      <c r="G48" s="439">
        <f t="shared" si="6"/>
        <v>2006000</v>
      </c>
      <c r="H48" s="437">
        <v>685000</v>
      </c>
      <c r="I48" s="437">
        <v>153000</v>
      </c>
      <c r="J48" s="456">
        <v>12</v>
      </c>
      <c r="K48" s="456">
        <v>7</v>
      </c>
      <c r="L48" s="853" t="s">
        <v>615</v>
      </c>
      <c r="M48" s="437">
        <v>174500</v>
      </c>
      <c r="N48" s="442">
        <v>25500</v>
      </c>
      <c r="O48" s="454">
        <f t="shared" si="7"/>
        <v>200000</v>
      </c>
      <c r="P48" s="434">
        <f t="shared" si="8"/>
        <v>510500</v>
      </c>
      <c r="Q48" s="434">
        <f t="shared" si="9"/>
        <v>127500</v>
      </c>
      <c r="R48" s="463"/>
      <c r="S48" s="463"/>
      <c r="T48" s="463"/>
      <c r="U48" s="461"/>
      <c r="V48" s="461"/>
      <c r="W48" s="461"/>
    </row>
    <row r="49" spans="1:23">
      <c r="A49" s="430">
        <f t="shared" si="5"/>
        <v>45</v>
      </c>
      <c r="B49" s="852" t="s">
        <v>782</v>
      </c>
      <c r="C49" s="435" t="s">
        <v>783</v>
      </c>
      <c r="D49" s="435" t="s">
        <v>775</v>
      </c>
      <c r="E49" s="440">
        <v>30000000</v>
      </c>
      <c r="F49" s="440">
        <v>3600000</v>
      </c>
      <c r="G49" s="441">
        <f t="shared" si="6"/>
        <v>33600000</v>
      </c>
      <c r="H49" s="440">
        <v>30000000</v>
      </c>
      <c r="I49" s="440">
        <v>3600000</v>
      </c>
      <c r="J49" s="457">
        <v>3</v>
      </c>
      <c r="K49" s="457"/>
      <c r="L49" s="435"/>
      <c r="M49" s="440"/>
      <c r="N49" s="440"/>
      <c r="O49" s="429">
        <f t="shared" si="7"/>
        <v>0</v>
      </c>
      <c r="P49" s="441">
        <f t="shared" si="8"/>
        <v>30000000</v>
      </c>
      <c r="Q49" s="441">
        <f t="shared" si="9"/>
        <v>3600000</v>
      </c>
      <c r="R49" s="463"/>
      <c r="S49" s="463"/>
      <c r="T49" s="463"/>
      <c r="U49" s="461"/>
      <c r="V49" s="461"/>
      <c r="W49" s="461"/>
    </row>
    <row r="50" spans="1:23">
      <c r="A50" s="430">
        <f t="shared" si="5"/>
        <v>46</v>
      </c>
      <c r="B50" s="852" t="s">
        <v>784</v>
      </c>
      <c r="C50" s="436" t="s">
        <v>785</v>
      </c>
      <c r="D50" s="436" t="s">
        <v>737</v>
      </c>
      <c r="E50" s="437">
        <v>5000000</v>
      </c>
      <c r="F50" s="437">
        <v>900000</v>
      </c>
      <c r="G50" s="439">
        <f t="shared" si="6"/>
        <v>5900000</v>
      </c>
      <c r="H50" s="437">
        <v>3300000</v>
      </c>
      <c r="I50" s="437">
        <v>600000</v>
      </c>
      <c r="J50" s="456">
        <v>12</v>
      </c>
      <c r="K50" s="456">
        <v>5</v>
      </c>
      <c r="L50" s="853" t="s">
        <v>306</v>
      </c>
      <c r="M50" s="437">
        <v>3300000</v>
      </c>
      <c r="N50" s="437">
        <v>75000</v>
      </c>
      <c r="O50" s="454">
        <f t="shared" si="7"/>
        <v>3375000</v>
      </c>
      <c r="P50" s="439">
        <f t="shared" si="8"/>
        <v>0</v>
      </c>
      <c r="Q50" s="439"/>
      <c r="R50" s="463"/>
      <c r="S50" s="463"/>
      <c r="T50" s="463"/>
      <c r="U50" s="461"/>
      <c r="V50" s="461"/>
      <c r="W50" s="461"/>
    </row>
    <row r="51" spans="1:23">
      <c r="A51" s="430">
        <f t="shared" si="5"/>
        <v>47</v>
      </c>
      <c r="B51" s="852" t="s">
        <v>786</v>
      </c>
      <c r="C51" s="436" t="s">
        <v>352</v>
      </c>
      <c r="D51" s="436" t="s">
        <v>787</v>
      </c>
      <c r="E51" s="437">
        <v>2200000</v>
      </c>
      <c r="F51" s="437">
        <v>330000</v>
      </c>
      <c r="G51" s="439">
        <f t="shared" si="6"/>
        <v>2530000</v>
      </c>
      <c r="H51" s="437">
        <v>1320000</v>
      </c>
      <c r="I51" s="437">
        <v>198000</v>
      </c>
      <c r="J51" s="456">
        <v>10</v>
      </c>
      <c r="K51" s="456">
        <v>5</v>
      </c>
      <c r="L51" s="854" t="s">
        <v>344</v>
      </c>
      <c r="M51" s="437">
        <v>220000</v>
      </c>
      <c r="N51" s="437">
        <v>33000</v>
      </c>
      <c r="O51" s="454">
        <f t="shared" si="7"/>
        <v>253000</v>
      </c>
      <c r="P51" s="439">
        <f t="shared" si="8"/>
        <v>1100000</v>
      </c>
      <c r="Q51" s="439">
        <f t="shared" si="9"/>
        <v>165000</v>
      </c>
      <c r="R51" s="463"/>
      <c r="S51" s="463"/>
      <c r="T51" s="463"/>
      <c r="U51" s="461"/>
      <c r="V51" s="461"/>
      <c r="W51" s="461"/>
    </row>
    <row r="52" spans="1:23">
      <c r="A52" s="430">
        <f t="shared" si="5"/>
        <v>48</v>
      </c>
      <c r="B52" s="852" t="s">
        <v>786</v>
      </c>
      <c r="C52" s="436" t="s">
        <v>321</v>
      </c>
      <c r="D52" s="436" t="s">
        <v>787</v>
      </c>
      <c r="E52" s="437">
        <v>2200000</v>
      </c>
      <c r="F52" s="437">
        <v>330000</v>
      </c>
      <c r="G52" s="439">
        <f t="shared" si="6"/>
        <v>2530000</v>
      </c>
      <c r="H52" s="437">
        <v>1540000</v>
      </c>
      <c r="I52" s="437">
        <v>231000</v>
      </c>
      <c r="J52" s="456">
        <v>10</v>
      </c>
      <c r="K52" s="456">
        <v>5</v>
      </c>
      <c r="L52" s="853" t="s">
        <v>320</v>
      </c>
      <c r="M52" s="437">
        <v>434000</v>
      </c>
      <c r="N52" s="437">
        <v>66000</v>
      </c>
      <c r="O52" s="454">
        <f t="shared" si="7"/>
        <v>500000</v>
      </c>
      <c r="P52" s="439">
        <f t="shared" si="8"/>
        <v>1106000</v>
      </c>
      <c r="Q52" s="439">
        <f t="shared" si="9"/>
        <v>165000</v>
      </c>
      <c r="R52" s="463"/>
      <c r="S52" s="463">
        <f>F53/J53</f>
        <v>45000</v>
      </c>
      <c r="T52" s="463"/>
      <c r="U52" s="461"/>
      <c r="V52" s="461"/>
      <c r="W52" s="461"/>
    </row>
    <row r="53" spans="1:23">
      <c r="A53" s="430">
        <f t="shared" si="5"/>
        <v>49</v>
      </c>
      <c r="B53" s="852" t="s">
        <v>788</v>
      </c>
      <c r="C53" s="436" t="s">
        <v>433</v>
      </c>
      <c r="D53" s="436" t="s">
        <v>789</v>
      </c>
      <c r="E53" s="437">
        <v>3000000</v>
      </c>
      <c r="F53" s="437">
        <v>900000</v>
      </c>
      <c r="G53" s="439">
        <f t="shared" si="6"/>
        <v>3900000</v>
      </c>
      <c r="H53" s="437">
        <v>2700000</v>
      </c>
      <c r="I53" s="437">
        <v>810000</v>
      </c>
      <c r="J53" s="456">
        <v>20</v>
      </c>
      <c r="K53" s="456">
        <v>3</v>
      </c>
      <c r="L53" s="436"/>
      <c r="M53" s="437"/>
      <c r="N53" s="437">
        <v>45000</v>
      </c>
      <c r="O53" s="454">
        <f t="shared" si="7"/>
        <v>45000</v>
      </c>
      <c r="P53" s="439">
        <f t="shared" si="8"/>
        <v>2700000</v>
      </c>
      <c r="Q53" s="439">
        <f t="shared" si="9"/>
        <v>765000</v>
      </c>
      <c r="R53" s="463"/>
      <c r="S53" s="463"/>
      <c r="T53" s="463"/>
      <c r="U53" s="461"/>
      <c r="V53" s="461"/>
      <c r="W53" s="461"/>
    </row>
    <row r="54" spans="1:23">
      <c r="A54" s="430">
        <f t="shared" si="5"/>
        <v>50</v>
      </c>
      <c r="B54" s="435" t="e">
        <f>#REF!</f>
        <v>#REF!</v>
      </c>
      <c r="C54" s="435" t="s">
        <v>790</v>
      </c>
      <c r="D54" s="435" t="s">
        <v>791</v>
      </c>
      <c r="E54" s="440">
        <v>1410000</v>
      </c>
      <c r="F54" s="440">
        <v>35250</v>
      </c>
      <c r="G54" s="441">
        <f t="shared" si="6"/>
        <v>1445250</v>
      </c>
      <c r="H54" s="440">
        <v>1410000</v>
      </c>
      <c r="I54" s="440">
        <v>35250</v>
      </c>
      <c r="J54" s="457">
        <v>1</v>
      </c>
      <c r="K54" s="457"/>
      <c r="L54" s="435"/>
      <c r="M54" s="440"/>
      <c r="N54" s="440"/>
      <c r="O54" s="429">
        <f t="shared" si="7"/>
        <v>0</v>
      </c>
      <c r="P54" s="441">
        <f t="shared" si="8"/>
        <v>1410000</v>
      </c>
      <c r="Q54" s="441">
        <f t="shared" si="9"/>
        <v>35250</v>
      </c>
      <c r="R54" s="469">
        <f>P54+Q54</f>
        <v>1445250</v>
      </c>
      <c r="S54" s="463">
        <f>R54/12</f>
        <v>120437.5</v>
      </c>
      <c r="T54" s="463">
        <f>S54*4</f>
        <v>481750</v>
      </c>
      <c r="U54" s="461"/>
      <c r="V54" s="461"/>
      <c r="W54" s="461"/>
    </row>
    <row r="55" spans="1:23">
      <c r="A55" s="430">
        <f t="shared" si="5"/>
        <v>51</v>
      </c>
      <c r="B55" s="435" t="e">
        <f>B54</f>
        <v>#REF!</v>
      </c>
      <c r="C55" s="436" t="s">
        <v>438</v>
      </c>
      <c r="D55" s="436" t="s">
        <v>792</v>
      </c>
      <c r="E55" s="437">
        <v>1270000</v>
      </c>
      <c r="F55" s="437">
        <v>317500</v>
      </c>
      <c r="G55" s="439">
        <f t="shared" si="6"/>
        <v>1587500</v>
      </c>
      <c r="H55" s="437">
        <v>1033500</v>
      </c>
      <c r="I55" s="437">
        <v>254000</v>
      </c>
      <c r="J55" s="456">
        <v>10</v>
      </c>
      <c r="K55" s="456">
        <v>4</v>
      </c>
      <c r="L55" s="853" t="s">
        <v>474</v>
      </c>
      <c r="M55" s="437">
        <v>256500</v>
      </c>
      <c r="N55" s="437">
        <v>63500</v>
      </c>
      <c r="O55" s="454">
        <f t="shared" si="7"/>
        <v>320000</v>
      </c>
      <c r="P55" s="439">
        <f t="shared" si="8"/>
        <v>777000</v>
      </c>
      <c r="Q55" s="439">
        <f t="shared" si="9"/>
        <v>190500</v>
      </c>
      <c r="R55" s="469">
        <v>160000</v>
      </c>
      <c r="S55" s="463">
        <f>R55*2</f>
        <v>320000</v>
      </c>
      <c r="T55" s="463">
        <f>F55/J55</f>
        <v>31750</v>
      </c>
      <c r="U55" s="463">
        <f>T55*2</f>
        <v>63500</v>
      </c>
      <c r="V55" s="463">
        <f>S55-N55</f>
        <v>256500</v>
      </c>
      <c r="W55" s="461"/>
    </row>
    <row r="56" spans="1:23">
      <c r="A56" s="430">
        <f t="shared" si="5"/>
        <v>52</v>
      </c>
      <c r="B56" s="435" t="e">
        <f>#REF!</f>
        <v>#REF!</v>
      </c>
      <c r="C56" s="436" t="s">
        <v>441</v>
      </c>
      <c r="D56" s="436" t="s">
        <v>791</v>
      </c>
      <c r="E56" s="437">
        <v>406000</v>
      </c>
      <c r="F56" s="437">
        <v>50750</v>
      </c>
      <c r="G56" s="439">
        <f t="shared" si="6"/>
        <v>456750</v>
      </c>
      <c r="H56" s="437">
        <v>406000</v>
      </c>
      <c r="I56" s="437">
        <v>50750</v>
      </c>
      <c r="J56" s="456">
        <v>5</v>
      </c>
      <c r="K56" s="456"/>
      <c r="L56" s="853" t="s">
        <v>474</v>
      </c>
      <c r="M56" s="437">
        <v>149250</v>
      </c>
      <c r="N56" s="437">
        <v>50750</v>
      </c>
      <c r="O56" s="454">
        <f t="shared" ref="O56:O62" si="10">M56+N56</f>
        <v>200000</v>
      </c>
      <c r="P56" s="439">
        <f t="shared" si="8"/>
        <v>256750</v>
      </c>
      <c r="Q56" s="439">
        <f t="shared" ref="Q56:Q64" si="11">SUM(I56-N56)</f>
        <v>0</v>
      </c>
      <c r="R56" s="469">
        <v>92000</v>
      </c>
      <c r="S56" s="463">
        <f>200000-N56</f>
        <v>149250</v>
      </c>
      <c r="T56" s="463"/>
      <c r="U56" s="461"/>
      <c r="V56" s="461"/>
      <c r="W56" s="461"/>
    </row>
    <row r="57" spans="1:23">
      <c r="A57" s="430">
        <f t="shared" si="5"/>
        <v>53</v>
      </c>
      <c r="B57" s="852" t="s">
        <v>793</v>
      </c>
      <c r="C57" s="435" t="s">
        <v>794</v>
      </c>
      <c r="D57" s="435" t="s">
        <v>795</v>
      </c>
      <c r="E57" s="440">
        <v>2650000</v>
      </c>
      <c r="F57" s="440">
        <v>795000</v>
      </c>
      <c r="G57" s="441">
        <f t="shared" ref="G57:G64" si="12">SUM(E57+F57)</f>
        <v>3445000</v>
      </c>
      <c r="H57" s="440">
        <v>2600000</v>
      </c>
      <c r="I57" s="440">
        <v>795000</v>
      </c>
      <c r="J57" s="457">
        <v>12</v>
      </c>
      <c r="K57" s="457"/>
      <c r="L57" s="435"/>
      <c r="M57" s="440"/>
      <c r="N57" s="440"/>
      <c r="O57" s="429">
        <f t="shared" si="10"/>
        <v>0</v>
      </c>
      <c r="P57" s="441">
        <f t="shared" ref="P57:P64" si="13">SUM(H57-M57)</f>
        <v>2600000</v>
      </c>
      <c r="Q57" s="441">
        <f t="shared" si="11"/>
        <v>795000</v>
      </c>
      <c r="R57" s="469">
        <v>288000</v>
      </c>
      <c r="S57" s="463">
        <f>R57*4</f>
        <v>1152000</v>
      </c>
      <c r="T57" s="463"/>
      <c r="U57" s="461"/>
      <c r="V57" s="461"/>
      <c r="W57" s="461"/>
    </row>
    <row r="58" spans="1:23">
      <c r="A58" s="430">
        <f t="shared" si="5"/>
        <v>54</v>
      </c>
      <c r="B58" s="852" t="str">
        <f>B57</f>
        <v>29-8-2025</v>
      </c>
      <c r="C58" s="435" t="s">
        <v>796</v>
      </c>
      <c r="D58" s="435" t="s">
        <v>795</v>
      </c>
      <c r="E58" s="440">
        <v>2015000</v>
      </c>
      <c r="F58" s="440">
        <v>100750</v>
      </c>
      <c r="G58" s="441">
        <f t="shared" si="12"/>
        <v>2115750</v>
      </c>
      <c r="H58" s="440">
        <v>2015000</v>
      </c>
      <c r="I58" s="440">
        <v>65000</v>
      </c>
      <c r="J58" s="457">
        <v>2</v>
      </c>
      <c r="K58" s="457">
        <v>1</v>
      </c>
      <c r="L58" s="435"/>
      <c r="M58" s="440"/>
      <c r="N58" s="440"/>
      <c r="O58" s="429">
        <f t="shared" si="10"/>
        <v>0</v>
      </c>
      <c r="P58" s="441">
        <f t="shared" si="13"/>
        <v>2015000</v>
      </c>
      <c r="Q58" s="441">
        <f t="shared" si="11"/>
        <v>65000</v>
      </c>
      <c r="R58" s="469">
        <v>1365000</v>
      </c>
      <c r="S58" s="463">
        <f>P58+Q58</f>
        <v>2080000</v>
      </c>
      <c r="T58" s="463">
        <f>S58-R58</f>
        <v>715000</v>
      </c>
      <c r="U58" s="461"/>
      <c r="V58" s="461"/>
      <c r="W58" s="461"/>
    </row>
    <row r="59" spans="1:23">
      <c r="A59" s="430">
        <f t="shared" si="5"/>
        <v>55</v>
      </c>
      <c r="B59" s="852" t="str">
        <f>B58</f>
        <v>29-8-2025</v>
      </c>
      <c r="C59" s="436" t="s">
        <v>440</v>
      </c>
      <c r="D59" s="436" t="s">
        <v>797</v>
      </c>
      <c r="E59" s="437">
        <v>1938000</v>
      </c>
      <c r="F59" s="437">
        <v>581400</v>
      </c>
      <c r="G59" s="439">
        <f t="shared" si="12"/>
        <v>2519400</v>
      </c>
      <c r="H59" s="437">
        <v>1938000</v>
      </c>
      <c r="I59" s="437">
        <v>581400</v>
      </c>
      <c r="J59" s="456">
        <v>12</v>
      </c>
      <c r="K59" s="456">
        <v>5</v>
      </c>
      <c r="L59" s="853" t="s">
        <v>474</v>
      </c>
      <c r="M59" s="437">
        <v>757750</v>
      </c>
      <c r="N59" s="437">
        <v>242250</v>
      </c>
      <c r="O59" s="454">
        <f t="shared" si="10"/>
        <v>1000000</v>
      </c>
      <c r="P59" s="439">
        <f t="shared" si="13"/>
        <v>1180250</v>
      </c>
      <c r="Q59" s="439">
        <f t="shared" si="11"/>
        <v>339150</v>
      </c>
      <c r="R59" s="469">
        <v>210000</v>
      </c>
      <c r="S59" s="463">
        <f>F59/J59</f>
        <v>48450</v>
      </c>
      <c r="T59" s="463">
        <f>1000000-N59</f>
        <v>757750</v>
      </c>
      <c r="U59" s="461"/>
      <c r="V59" s="461"/>
      <c r="W59" s="461"/>
    </row>
    <row r="60" spans="1:23">
      <c r="A60" s="430">
        <f t="shared" si="5"/>
        <v>56</v>
      </c>
      <c r="B60" s="852" t="str">
        <f>B59</f>
        <v>29-8-2025</v>
      </c>
      <c r="C60" s="435" t="s">
        <v>774</v>
      </c>
      <c r="D60" s="435" t="s">
        <v>791</v>
      </c>
      <c r="E60" s="440">
        <v>604000</v>
      </c>
      <c r="F60" s="440">
        <v>181200</v>
      </c>
      <c r="G60" s="441">
        <f t="shared" si="12"/>
        <v>785200</v>
      </c>
      <c r="H60" s="440">
        <v>604000</v>
      </c>
      <c r="I60" s="440">
        <v>181200</v>
      </c>
      <c r="J60" s="457">
        <v>12</v>
      </c>
      <c r="K60" s="457"/>
      <c r="L60" s="435"/>
      <c r="M60" s="440"/>
      <c r="N60" s="440"/>
      <c r="O60" s="429">
        <f t="shared" si="10"/>
        <v>0</v>
      </c>
      <c r="P60" s="441">
        <f t="shared" si="13"/>
        <v>604000</v>
      </c>
      <c r="Q60" s="441">
        <f t="shared" si="11"/>
        <v>181200</v>
      </c>
      <c r="R60" s="469">
        <v>70000</v>
      </c>
      <c r="S60" s="463"/>
      <c r="T60" s="463"/>
      <c r="U60" s="461"/>
      <c r="V60" s="461"/>
      <c r="W60" s="461"/>
    </row>
    <row r="61" spans="1:23">
      <c r="A61" s="430">
        <f t="shared" si="5"/>
        <v>57</v>
      </c>
      <c r="B61" s="852" t="s">
        <v>798</v>
      </c>
      <c r="C61" s="436" t="s">
        <v>799</v>
      </c>
      <c r="D61" s="436" t="s">
        <v>800</v>
      </c>
      <c r="E61" s="442">
        <v>3500000</v>
      </c>
      <c r="F61" s="442">
        <v>1050000</v>
      </c>
      <c r="G61" s="439">
        <f t="shared" si="12"/>
        <v>4550000</v>
      </c>
      <c r="H61" s="437">
        <v>2857500</v>
      </c>
      <c r="I61" s="442">
        <v>892500</v>
      </c>
      <c r="J61" s="456">
        <v>20</v>
      </c>
      <c r="K61" s="456">
        <v>4</v>
      </c>
      <c r="L61" s="855" t="s">
        <v>311</v>
      </c>
      <c r="M61" s="442">
        <v>197500</v>
      </c>
      <c r="N61" s="442">
        <v>52500</v>
      </c>
      <c r="O61" s="454">
        <f t="shared" si="10"/>
        <v>250000</v>
      </c>
      <c r="P61" s="439">
        <f t="shared" si="13"/>
        <v>2660000</v>
      </c>
      <c r="Q61" s="439">
        <f t="shared" si="11"/>
        <v>840000</v>
      </c>
      <c r="R61" s="463"/>
      <c r="S61" s="463"/>
      <c r="T61" s="463"/>
      <c r="U61" s="461"/>
      <c r="V61" s="461"/>
      <c r="W61" s="461"/>
    </row>
    <row r="62" spans="1:23">
      <c r="A62" s="430">
        <f t="shared" si="5"/>
        <v>58</v>
      </c>
      <c r="B62" s="852" t="s">
        <v>801</v>
      </c>
      <c r="C62" s="436" t="s">
        <v>322</v>
      </c>
      <c r="D62" s="436" t="s">
        <v>791</v>
      </c>
      <c r="E62" s="442">
        <v>1645000</v>
      </c>
      <c r="F62" s="442">
        <v>493500</v>
      </c>
      <c r="G62" s="439">
        <f t="shared" si="12"/>
        <v>2138500</v>
      </c>
      <c r="H62" s="437">
        <v>1347250</v>
      </c>
      <c r="I62" s="442">
        <v>411250</v>
      </c>
      <c r="J62" s="456">
        <v>12</v>
      </c>
      <c r="K62" s="456">
        <v>3</v>
      </c>
      <c r="L62" s="855" t="s">
        <v>320</v>
      </c>
      <c r="M62" s="442">
        <v>158875</v>
      </c>
      <c r="N62" s="442">
        <v>41125</v>
      </c>
      <c r="O62" s="454">
        <f t="shared" si="10"/>
        <v>200000</v>
      </c>
      <c r="P62" s="439">
        <f t="shared" si="13"/>
        <v>1188375</v>
      </c>
      <c r="Q62" s="439">
        <f t="shared" si="11"/>
        <v>370125</v>
      </c>
      <c r="R62" s="469">
        <v>180000</v>
      </c>
      <c r="S62" s="463"/>
      <c r="T62" s="463"/>
      <c r="U62" s="461"/>
      <c r="V62" s="461"/>
      <c r="W62" s="461"/>
    </row>
    <row r="63" spans="1:23">
      <c r="A63" s="430">
        <f t="shared" si="5"/>
        <v>59</v>
      </c>
      <c r="B63" s="856" t="s">
        <v>266</v>
      </c>
      <c r="C63" s="444" t="s">
        <v>802</v>
      </c>
      <c r="D63" s="444" t="s">
        <v>753</v>
      </c>
      <c r="E63" s="445">
        <v>3000000</v>
      </c>
      <c r="F63" s="445">
        <v>450000</v>
      </c>
      <c r="G63" s="441">
        <f t="shared" si="12"/>
        <v>3450000</v>
      </c>
      <c r="H63" s="445">
        <v>3000000</v>
      </c>
      <c r="I63" s="445">
        <v>450000</v>
      </c>
      <c r="J63" s="443">
        <v>10</v>
      </c>
      <c r="K63" s="458"/>
      <c r="L63" s="458"/>
      <c r="M63" s="459"/>
      <c r="N63" s="459"/>
      <c r="O63" s="459"/>
      <c r="P63" s="441">
        <f t="shared" si="13"/>
        <v>3000000</v>
      </c>
      <c r="Q63" s="441">
        <f t="shared" si="11"/>
        <v>450000</v>
      </c>
      <c r="R63" s="463"/>
      <c r="S63" s="463"/>
      <c r="T63" s="463"/>
      <c r="U63" s="461"/>
      <c r="V63" s="461"/>
      <c r="W63" s="461"/>
    </row>
    <row r="64" spans="1:23">
      <c r="A64" s="430">
        <f t="shared" si="5"/>
        <v>60</v>
      </c>
      <c r="B64" s="856" t="s">
        <v>300</v>
      </c>
      <c r="C64" s="444" t="s">
        <v>785</v>
      </c>
      <c r="D64" s="444" t="s">
        <v>737</v>
      </c>
      <c r="E64" s="445">
        <v>20000000</v>
      </c>
      <c r="F64" s="445">
        <v>18000000</v>
      </c>
      <c r="G64" s="441">
        <f t="shared" si="12"/>
        <v>38000000</v>
      </c>
      <c r="H64" s="445">
        <v>20000000</v>
      </c>
      <c r="I64" s="445">
        <v>18000000</v>
      </c>
      <c r="J64" s="443">
        <v>60</v>
      </c>
      <c r="K64" s="458"/>
      <c r="L64" s="458"/>
      <c r="M64" s="459"/>
      <c r="N64" s="459"/>
      <c r="O64" s="459"/>
      <c r="P64" s="441">
        <f t="shared" si="13"/>
        <v>20000000</v>
      </c>
      <c r="Q64" s="441">
        <f t="shared" si="11"/>
        <v>18000000</v>
      </c>
      <c r="R64" s="463"/>
      <c r="S64" s="463"/>
      <c r="T64" s="463"/>
      <c r="U64" s="461"/>
      <c r="V64" s="461"/>
      <c r="W64" s="461"/>
    </row>
    <row r="65" spans="1:23">
      <c r="A65" s="953" t="s">
        <v>803</v>
      </c>
      <c r="B65" s="953"/>
      <c r="C65" s="953"/>
      <c r="D65" s="953"/>
      <c r="E65" s="459">
        <f>SUM(E5:E39)</f>
        <v>370810600</v>
      </c>
      <c r="F65" s="459">
        <f>SUM(F5:F39)</f>
        <v>118442940</v>
      </c>
      <c r="G65" s="459"/>
      <c r="H65" s="459">
        <f>SUM(H5:H48)</f>
        <v>319418225</v>
      </c>
      <c r="I65" s="459"/>
      <c r="J65" s="953"/>
      <c r="K65" s="953"/>
      <c r="L65" s="458"/>
      <c r="M65" s="459">
        <f>SUM(M5:M62)</f>
        <v>12490120</v>
      </c>
      <c r="N65" s="459">
        <f>SUM(N5:N62)</f>
        <v>4306380</v>
      </c>
      <c r="O65" s="459">
        <f>SUM(O6:O62)</f>
        <v>16796500</v>
      </c>
      <c r="P65" s="475">
        <f>SUM(P5:P64)</f>
        <v>382999355</v>
      </c>
      <c r="Q65" s="459">
        <f>SUM(Q6:Q64)</f>
        <v>110367767</v>
      </c>
      <c r="R65" s="463"/>
      <c r="S65" s="463"/>
      <c r="T65" s="463"/>
      <c r="U65" s="461"/>
      <c r="V65" s="461"/>
      <c r="W65" s="461"/>
    </row>
    <row r="66" spans="1:23">
      <c r="E66" s="467"/>
      <c r="F66" s="467"/>
      <c r="L66" s="467"/>
      <c r="P66" s="476"/>
      <c r="Q66" s="478"/>
      <c r="R66" s="463">
        <f>Q45-N45</f>
        <v>37068700</v>
      </c>
      <c r="S66" s="463">
        <f>P45-M45</f>
        <v>65331300</v>
      </c>
      <c r="T66" s="463"/>
      <c r="U66" s="461"/>
      <c r="V66" s="461"/>
      <c r="W66" s="461"/>
    </row>
    <row r="67" spans="1:23">
      <c r="A67" s="954" t="s">
        <v>675</v>
      </c>
      <c r="B67" s="954"/>
      <c r="C67" s="954"/>
      <c r="D67" s="954"/>
      <c r="E67" s="954"/>
      <c r="F67" s="954"/>
      <c r="G67" s="954"/>
      <c r="H67" s="954"/>
      <c r="I67" s="954"/>
      <c r="J67" s="954"/>
      <c r="K67" s="954"/>
      <c r="L67" s="954"/>
      <c r="M67" s="954"/>
      <c r="N67" s="954"/>
      <c r="O67" s="954"/>
      <c r="P67" s="954"/>
      <c r="Q67" s="954"/>
      <c r="R67" s="463"/>
      <c r="S67" s="463"/>
      <c r="T67" s="463"/>
      <c r="U67" s="461"/>
      <c r="V67" s="461"/>
      <c r="W67" s="461"/>
    </row>
    <row r="68" spans="1:23">
      <c r="C68" s="416" t="s">
        <v>449</v>
      </c>
      <c r="D68" s="462"/>
      <c r="G68" s="416"/>
      <c r="H68" s="416"/>
      <c r="I68" s="416"/>
      <c r="J68" s="416"/>
      <c r="N68" s="477"/>
      <c r="O68" s="954" t="s">
        <v>448</v>
      </c>
      <c r="P68" s="954"/>
      <c r="Q68" s="954"/>
      <c r="T68" s="470"/>
      <c r="U68" s="470"/>
      <c r="V68" s="467"/>
    </row>
    <row r="69" spans="1:23">
      <c r="C69" s="416" t="s">
        <v>677</v>
      </c>
      <c r="D69" s="462"/>
      <c r="F69" s="954" t="s">
        <v>678</v>
      </c>
      <c r="G69" s="954"/>
      <c r="H69" s="954"/>
      <c r="I69" s="954"/>
      <c r="J69" s="954"/>
      <c r="K69" s="954"/>
      <c r="L69" s="954"/>
      <c r="N69" s="467"/>
      <c r="O69" s="954" t="s">
        <v>804</v>
      </c>
      <c r="P69" s="954"/>
      <c r="Q69" s="954"/>
      <c r="T69" s="467"/>
      <c r="U69" s="467"/>
    </row>
    <row r="70" spans="1:23">
      <c r="C70" s="462"/>
      <c r="D70" s="470"/>
      <c r="G70" s="471"/>
      <c r="H70" s="471"/>
      <c r="I70" s="471"/>
      <c r="J70" s="470"/>
      <c r="P70" s="460"/>
      <c r="Q70" s="460"/>
      <c r="T70" s="467"/>
    </row>
    <row r="71" spans="1:23">
      <c r="C71" s="470"/>
      <c r="D71" s="472"/>
      <c r="J71" s="470"/>
      <c r="P71" s="460"/>
      <c r="Q71" s="460"/>
      <c r="T71" s="467"/>
    </row>
    <row r="72" spans="1:23">
      <c r="C72" s="472"/>
      <c r="D72" s="472"/>
      <c r="J72" s="470"/>
      <c r="N72" s="467"/>
    </row>
    <row r="73" spans="1:23" ht="17.25">
      <c r="C73" s="473" t="s">
        <v>679</v>
      </c>
      <c r="D73" s="472"/>
      <c r="G73" s="474"/>
      <c r="H73" s="474" t="s">
        <v>451</v>
      </c>
      <c r="I73" s="474"/>
      <c r="J73" s="474"/>
      <c r="O73" s="945" t="s">
        <v>111</v>
      </c>
      <c r="P73" s="945"/>
      <c r="Q73" s="945"/>
    </row>
  </sheetData>
  <mergeCells count="20">
    <mergeCell ref="A1:Q1"/>
    <mergeCell ref="A2:Q2"/>
    <mergeCell ref="H3:I3"/>
    <mergeCell ref="K3:O3"/>
    <mergeCell ref="P3:Q3"/>
    <mergeCell ref="O73:Q73"/>
    <mergeCell ref="A3:A4"/>
    <mergeCell ref="B3:B4"/>
    <mergeCell ref="C3:C4"/>
    <mergeCell ref="D3:D4"/>
    <mergeCell ref="E3:E4"/>
    <mergeCell ref="F3:F4"/>
    <mergeCell ref="G3:G4"/>
    <mergeCell ref="J3:J4"/>
    <mergeCell ref="A65:D65"/>
    <mergeCell ref="J65:K65"/>
    <mergeCell ref="A67:Q67"/>
    <mergeCell ref="O68:Q68"/>
    <mergeCell ref="F69:L69"/>
    <mergeCell ref="O69:Q69"/>
  </mergeCells>
  <pageMargins left="0.31458333333333299" right="0.25" top="0.87916666666666698" bottom="0.75" header="0.3" footer="0.3"/>
  <pageSetup paperSize="5" scale="9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FC72"/>
  <sheetViews>
    <sheetView tabSelected="1" view="pageBreakPreview" topLeftCell="B1" zoomScaleNormal="120" workbookViewId="0">
      <selection activeCell="L8" sqref="L8:L13"/>
    </sheetView>
  </sheetViews>
  <sheetFormatPr defaultColWidth="9" defaultRowHeight="15"/>
  <cols>
    <col min="1" max="1" width="4" style="376" customWidth="1"/>
    <col min="2" max="2" width="21.140625" style="377" customWidth="1"/>
    <col min="3" max="3" width="12.7109375" style="377" customWidth="1"/>
    <col min="4" max="7" width="13" style="377" customWidth="1"/>
    <col min="8" max="8" width="12.7109375" style="377" customWidth="1"/>
    <col min="9" max="9" width="11.5703125" style="377" customWidth="1"/>
    <col min="10" max="10" width="13.42578125" style="377" customWidth="1"/>
    <col min="11" max="11" width="12" style="377" customWidth="1"/>
    <col min="12" max="12" width="12.140625" style="377" customWidth="1"/>
    <col min="13" max="13" width="11.42578125" style="377" customWidth="1"/>
    <col min="14" max="14" width="12" style="377" customWidth="1"/>
    <col min="15" max="15" width="12.7109375" style="377" customWidth="1"/>
    <col min="16" max="16" width="13" style="377" customWidth="1"/>
    <col min="17" max="19" width="12" style="377" customWidth="1"/>
    <col min="20" max="28" width="11.42578125" style="377" customWidth="1"/>
    <col min="29" max="29" width="19.140625" style="377" customWidth="1"/>
    <col min="30" max="37" width="11.42578125" style="377" customWidth="1"/>
    <col min="38" max="16383" width="9" style="377"/>
  </cols>
  <sheetData>
    <row r="1" spans="1:37" s="371" customFormat="1" ht="13.5" customHeight="1">
      <c r="A1" s="983" t="s">
        <v>1154</v>
      </c>
      <c r="B1" s="984"/>
      <c r="C1" s="984"/>
      <c r="D1" s="984"/>
      <c r="E1" s="984"/>
      <c r="F1" s="984"/>
      <c r="G1" s="984"/>
      <c r="H1" s="984"/>
      <c r="I1" s="984"/>
      <c r="J1" s="984"/>
      <c r="K1" s="984"/>
      <c r="L1" s="984"/>
      <c r="M1" s="984"/>
      <c r="N1" s="984"/>
      <c r="O1" s="984"/>
      <c r="P1" s="984"/>
      <c r="Q1" s="984"/>
      <c r="R1" s="984"/>
      <c r="S1" s="984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</row>
    <row r="2" spans="1:37" s="371" customFormat="1" ht="13.5" customHeight="1">
      <c r="A2" s="984" t="s">
        <v>805</v>
      </c>
      <c r="B2" s="984"/>
      <c r="C2" s="984"/>
      <c r="D2" s="984"/>
      <c r="E2" s="984"/>
      <c r="F2" s="984"/>
      <c r="G2" s="984"/>
      <c r="H2" s="984"/>
      <c r="I2" s="984"/>
      <c r="J2" s="984"/>
      <c r="K2" s="984"/>
      <c r="L2" s="984"/>
      <c r="M2" s="984"/>
      <c r="N2" s="984"/>
      <c r="O2" s="984"/>
      <c r="P2" s="984"/>
      <c r="Q2" s="984"/>
      <c r="R2" s="984"/>
      <c r="S2" s="984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  <c r="AK2" s="402"/>
    </row>
    <row r="3" spans="1:37" s="371" customFormat="1" ht="13.5" customHeight="1">
      <c r="A3" s="984" t="s">
        <v>806</v>
      </c>
      <c r="B3" s="984"/>
      <c r="C3" s="984"/>
      <c r="D3" s="984"/>
      <c r="E3" s="984"/>
      <c r="F3" s="984"/>
      <c r="G3" s="984"/>
      <c r="H3" s="984"/>
      <c r="I3" s="984"/>
      <c r="J3" s="984"/>
      <c r="K3" s="984"/>
      <c r="L3" s="984"/>
      <c r="M3" s="984"/>
      <c r="N3" s="984"/>
      <c r="O3" s="984"/>
      <c r="P3" s="984"/>
      <c r="Q3" s="984"/>
      <c r="R3" s="984"/>
      <c r="S3" s="984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02"/>
      <c r="AH3" s="402"/>
      <c r="AI3" s="402"/>
      <c r="AJ3" s="402"/>
      <c r="AK3" s="402"/>
    </row>
    <row r="5" spans="1:37" s="372" customFormat="1" ht="18" customHeight="1">
      <c r="A5" s="968" t="s">
        <v>460</v>
      </c>
      <c r="B5" s="968" t="s">
        <v>1153</v>
      </c>
      <c r="C5" s="963" t="s">
        <v>175</v>
      </c>
      <c r="D5" s="961"/>
      <c r="E5" s="961"/>
      <c r="F5" s="961"/>
      <c r="G5" s="961"/>
      <c r="H5" s="961"/>
      <c r="I5" s="963" t="s">
        <v>176</v>
      </c>
      <c r="J5" s="961"/>
      <c r="K5" s="961"/>
      <c r="L5" s="961"/>
      <c r="M5" s="961"/>
      <c r="N5" s="961"/>
      <c r="O5" s="963" t="s">
        <v>807</v>
      </c>
      <c r="P5" s="961"/>
      <c r="Q5" s="961"/>
      <c r="R5" s="961"/>
      <c r="S5" s="961"/>
      <c r="T5" s="962"/>
    </row>
    <row r="6" spans="1:37" s="372" customFormat="1" ht="18" customHeight="1">
      <c r="A6" s="982"/>
      <c r="B6" s="982"/>
      <c r="C6" s="968" t="s">
        <v>121</v>
      </c>
      <c r="D6" s="965" t="s">
        <v>203</v>
      </c>
      <c r="E6" s="964" t="s">
        <v>808</v>
      </c>
      <c r="F6" s="964" t="s">
        <v>809</v>
      </c>
      <c r="G6" s="964"/>
      <c r="H6" s="964"/>
      <c r="I6" s="968" t="s">
        <v>121</v>
      </c>
      <c r="J6" s="965" t="s">
        <v>203</v>
      </c>
      <c r="K6" s="964" t="s">
        <v>808</v>
      </c>
      <c r="L6" s="964" t="s">
        <v>809</v>
      </c>
      <c r="M6" s="964"/>
      <c r="N6" s="964"/>
      <c r="O6" s="968" t="s">
        <v>121</v>
      </c>
      <c r="P6" s="965" t="s">
        <v>203</v>
      </c>
      <c r="Q6" s="964" t="s">
        <v>808</v>
      </c>
      <c r="R6" s="961" t="s">
        <v>809</v>
      </c>
      <c r="S6" s="961"/>
      <c r="T6" s="962"/>
    </row>
    <row r="7" spans="1:37" s="372" customFormat="1" ht="18" customHeight="1">
      <c r="A7" s="969"/>
      <c r="B7" s="969"/>
      <c r="C7" s="969"/>
      <c r="D7" s="966"/>
      <c r="E7" s="964"/>
      <c r="F7" s="382" t="s">
        <v>810</v>
      </c>
      <c r="G7" s="381" t="s">
        <v>811</v>
      </c>
      <c r="H7" s="383" t="s">
        <v>812</v>
      </c>
      <c r="I7" s="969"/>
      <c r="J7" s="966"/>
      <c r="K7" s="964"/>
      <c r="L7" s="382" t="s">
        <v>810</v>
      </c>
      <c r="M7" s="381" t="s">
        <v>811</v>
      </c>
      <c r="N7" s="380" t="s">
        <v>812</v>
      </c>
      <c r="O7" s="969"/>
      <c r="P7" s="966"/>
      <c r="Q7" s="964"/>
      <c r="R7" s="393" t="s">
        <v>810</v>
      </c>
      <c r="S7" s="379" t="s">
        <v>811</v>
      </c>
      <c r="T7" s="379" t="s">
        <v>812</v>
      </c>
    </row>
    <row r="8" spans="1:37" s="373" customFormat="1" ht="18" customHeight="1">
      <c r="A8" s="384">
        <v>1</v>
      </c>
      <c r="B8" s="385" t="s">
        <v>207</v>
      </c>
      <c r="C8" s="386">
        <f>SUM('[46]RUGI LABA '!$C$12)</f>
        <v>508000</v>
      </c>
      <c r="D8" s="960">
        <f>SUM('[46]RUGI LABA '!$F$24)</f>
        <v>12567395.8333333</v>
      </c>
      <c r="E8" s="960">
        <f>SUM(C14-D8)</f>
        <v>4613880.1666666996</v>
      </c>
      <c r="F8" s="960">
        <f>E8*75%</f>
        <v>3460410.1250000247</v>
      </c>
      <c r="G8" s="960">
        <f>E8*20%</f>
        <v>922776.03333333996</v>
      </c>
      <c r="H8" s="970">
        <f>SUM(E8*5%)</f>
        <v>230694.00833333499</v>
      </c>
      <c r="I8" s="386">
        <f>SUM('[47]RUGI LABA '!$C$12)</f>
        <v>531969</v>
      </c>
      <c r="J8" s="960">
        <f>SUM('[47]RUGI LABA '!$F$24)</f>
        <v>12110395.8333333</v>
      </c>
      <c r="K8" s="960">
        <f>I14-J8</f>
        <v>2829207.1666666996</v>
      </c>
      <c r="L8" s="960">
        <f>K8*75%</f>
        <v>2121905.3750000247</v>
      </c>
      <c r="M8" s="960">
        <f>K8*20%</f>
        <v>565841.43333333998</v>
      </c>
      <c r="N8" s="960">
        <f>K8*5%</f>
        <v>141460.358333335</v>
      </c>
      <c r="O8" s="386">
        <f>SUM('[48]RUGI LABA '!$C$12)</f>
        <v>841963</v>
      </c>
      <c r="P8" s="960">
        <f>SUM('[48]RUGI LABA '!$F$24)</f>
        <v>13423395.8333333</v>
      </c>
      <c r="Q8" s="960">
        <f>O14-P8</f>
        <v>1283471.1666666996</v>
      </c>
      <c r="R8" s="967">
        <f>Q8*75%</f>
        <v>962603.37500002468</v>
      </c>
      <c r="S8" s="960">
        <f>Q8*20%</f>
        <v>256694.23333333991</v>
      </c>
      <c r="T8" s="960">
        <f>Q8*5%</f>
        <v>64173.558333334979</v>
      </c>
      <c r="U8" s="403"/>
      <c r="V8" s="403"/>
      <c r="W8" s="404"/>
    </row>
    <row r="9" spans="1:37" s="373" customFormat="1" ht="18" customHeight="1">
      <c r="A9" s="384">
        <v>2</v>
      </c>
      <c r="B9" s="385" t="s">
        <v>205</v>
      </c>
      <c r="C9" s="386">
        <f>SUM('[46]RUGI LABA '!$C$9)</f>
        <v>8731751</v>
      </c>
      <c r="D9" s="960"/>
      <c r="E9" s="960"/>
      <c r="F9" s="960"/>
      <c r="G9" s="960"/>
      <c r="H9" s="971"/>
      <c r="I9" s="386">
        <f>SUM('[47]RUGI LABA '!$C$9)</f>
        <v>9394969</v>
      </c>
      <c r="J9" s="960"/>
      <c r="K9" s="960"/>
      <c r="L9" s="960"/>
      <c r="M9" s="960"/>
      <c r="N9" s="960"/>
      <c r="O9" s="386">
        <f>SUM('[48]RUGI LABA '!$C$9)</f>
        <v>8605694</v>
      </c>
      <c r="P9" s="960"/>
      <c r="Q9" s="960"/>
      <c r="R9" s="967"/>
      <c r="S9" s="960"/>
      <c r="T9" s="960"/>
      <c r="U9" s="403"/>
      <c r="V9" s="403"/>
    </row>
    <row r="10" spans="1:37" s="373" customFormat="1" ht="18" customHeight="1">
      <c r="A10" s="384">
        <v>3</v>
      </c>
      <c r="B10" s="385" t="s">
        <v>813</v>
      </c>
      <c r="C10" s="386">
        <f>SUM('[46]RUGI LABA '!$C$13)</f>
        <v>6941525</v>
      </c>
      <c r="D10" s="960"/>
      <c r="E10" s="960"/>
      <c r="F10" s="960"/>
      <c r="G10" s="960"/>
      <c r="H10" s="971"/>
      <c r="I10" s="386">
        <f>SUM('[47]RUGI LABA '!$C$13)</f>
        <v>4342665</v>
      </c>
      <c r="J10" s="960"/>
      <c r="K10" s="960"/>
      <c r="L10" s="960"/>
      <c r="M10" s="960"/>
      <c r="N10" s="960"/>
      <c r="O10" s="386">
        <f>SUM('[48]RUGI LABA '!$C$13)</f>
        <v>4459210</v>
      </c>
      <c r="P10" s="960"/>
      <c r="Q10" s="960"/>
      <c r="R10" s="967"/>
      <c r="S10" s="960"/>
      <c r="T10" s="960"/>
      <c r="U10" s="403"/>
      <c r="V10" s="403"/>
    </row>
    <row r="11" spans="1:37" s="373" customFormat="1" ht="18" customHeight="1">
      <c r="A11" s="384">
        <v>4</v>
      </c>
      <c r="B11" s="385" t="s">
        <v>209</v>
      </c>
      <c r="C11" s="386">
        <f>SUM('[46]RUGI LABA '!$C$14)</f>
        <v>200000</v>
      </c>
      <c r="D11" s="960"/>
      <c r="E11" s="960"/>
      <c r="F11" s="960"/>
      <c r="G11" s="960"/>
      <c r="H11" s="971"/>
      <c r="I11" s="386">
        <f>SUM('[47]RUGI LABA '!$C$14)</f>
        <v>170000</v>
      </c>
      <c r="J11" s="960"/>
      <c r="K11" s="960"/>
      <c r="L11" s="960"/>
      <c r="M11" s="960"/>
      <c r="N11" s="960"/>
      <c r="O11" s="386">
        <v>0</v>
      </c>
      <c r="P11" s="960"/>
      <c r="Q11" s="960"/>
      <c r="R11" s="967"/>
      <c r="S11" s="960"/>
      <c r="T11" s="960"/>
      <c r="U11" s="403"/>
      <c r="V11" s="403"/>
    </row>
    <row r="12" spans="1:37" s="373" customFormat="1" ht="18" customHeight="1">
      <c r="A12" s="384">
        <v>5</v>
      </c>
      <c r="B12" s="385" t="s">
        <v>814</v>
      </c>
      <c r="C12" s="386">
        <f>SUM('[46]RUGI LABA '!$C$10)</f>
        <v>800000</v>
      </c>
      <c r="D12" s="960"/>
      <c r="E12" s="960"/>
      <c r="F12" s="960"/>
      <c r="G12" s="960"/>
      <c r="H12" s="971"/>
      <c r="I12" s="386">
        <f>SUM('[47]RUGI LABA '!$C$10)</f>
        <v>500000</v>
      </c>
      <c r="J12" s="960"/>
      <c r="K12" s="960"/>
      <c r="L12" s="960"/>
      <c r="M12" s="960"/>
      <c r="N12" s="960"/>
      <c r="O12" s="386">
        <v>800000</v>
      </c>
      <c r="P12" s="960"/>
      <c r="Q12" s="960"/>
      <c r="R12" s="967"/>
      <c r="S12" s="960"/>
      <c r="T12" s="960"/>
      <c r="U12" s="403"/>
      <c r="V12" s="403"/>
      <c r="Z12" s="403"/>
    </row>
    <row r="13" spans="1:37" s="373" customFormat="1" ht="18" customHeight="1">
      <c r="A13" s="384">
        <v>6</v>
      </c>
      <c r="B13" s="385" t="s">
        <v>211</v>
      </c>
      <c r="C13" s="386">
        <v>0</v>
      </c>
      <c r="D13" s="960"/>
      <c r="E13" s="960"/>
      <c r="F13" s="960"/>
      <c r="G13" s="960"/>
      <c r="H13" s="972"/>
      <c r="I13" s="386"/>
      <c r="J13" s="960"/>
      <c r="K13" s="960"/>
      <c r="L13" s="960"/>
      <c r="M13" s="960"/>
      <c r="N13" s="960"/>
      <c r="O13" s="386"/>
      <c r="P13" s="960"/>
      <c r="Q13" s="960"/>
      <c r="R13" s="967"/>
      <c r="S13" s="960"/>
      <c r="T13" s="960"/>
      <c r="Z13" s="403"/>
    </row>
    <row r="14" spans="1:37" s="374" customFormat="1" ht="18" customHeight="1">
      <c r="A14" s="379"/>
      <c r="B14" s="388" t="s">
        <v>105</v>
      </c>
      <c r="C14" s="389">
        <f>SUM(C8:C13)</f>
        <v>17181276</v>
      </c>
      <c r="D14" s="389"/>
      <c r="E14" s="389"/>
      <c r="F14" s="389"/>
      <c r="G14" s="389"/>
      <c r="H14" s="389"/>
      <c r="I14" s="389">
        <f>SUM(I8:I13)</f>
        <v>14939603</v>
      </c>
      <c r="J14" s="389"/>
      <c r="K14" s="389"/>
      <c r="L14" s="389"/>
      <c r="M14" s="389"/>
      <c r="N14" s="389"/>
      <c r="O14" s="389">
        <f>SUM(O8:O13)</f>
        <v>14706867</v>
      </c>
      <c r="P14" s="389"/>
      <c r="Q14" s="389"/>
      <c r="R14" s="389"/>
      <c r="S14" s="389"/>
      <c r="T14" s="389"/>
      <c r="U14" s="395"/>
      <c r="V14" s="395"/>
      <c r="W14" s="395"/>
      <c r="X14" s="396"/>
      <c r="Y14" s="396"/>
      <c r="Z14" s="396"/>
      <c r="AA14" s="396"/>
    </row>
    <row r="15" spans="1:37" s="374" customFormat="1" ht="18" customHeight="1">
      <c r="A15" s="390"/>
      <c r="B15" s="391"/>
      <c r="C15" s="392"/>
      <c r="D15" s="392"/>
      <c r="E15" s="392"/>
      <c r="F15" s="392"/>
      <c r="G15" s="392"/>
      <c r="H15" s="392"/>
      <c r="I15" s="392"/>
      <c r="J15" s="392"/>
      <c r="K15" s="392"/>
      <c r="L15" s="392">
        <f>SUM(F8+L8)</f>
        <v>5582315.5000000494</v>
      </c>
      <c r="M15" s="392">
        <f>SUM(G8+M8)</f>
        <v>1488617.4666666798</v>
      </c>
      <c r="N15" s="392">
        <f>SUM(H8+N8)</f>
        <v>372154.36666666996</v>
      </c>
      <c r="O15" s="392"/>
      <c r="P15" s="392"/>
      <c r="Q15" s="392"/>
      <c r="R15" s="392">
        <f>SUM(L15+R8)</f>
        <v>6544918.8750000745</v>
      </c>
      <c r="S15" s="392">
        <f>SUM(M15+S8)</f>
        <v>1745311.7000000197</v>
      </c>
      <c r="T15" s="392">
        <f>SUM(N15+T8)</f>
        <v>436327.92500000494</v>
      </c>
      <c r="W15" s="395"/>
      <c r="X15" s="405"/>
      <c r="Y15" s="405"/>
      <c r="Z15" s="405"/>
      <c r="AA15" s="405"/>
    </row>
    <row r="16" spans="1:37" s="374" customFormat="1" ht="18" customHeight="1">
      <c r="A16" s="390"/>
      <c r="B16" s="391"/>
      <c r="C16" s="392"/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W16" s="395"/>
      <c r="X16" s="405"/>
      <c r="Y16" s="405"/>
      <c r="Z16" s="405"/>
      <c r="AA16" s="405"/>
    </row>
    <row r="17" spans="1:37" s="374" customFormat="1" ht="18" customHeight="1">
      <c r="A17" s="968" t="s">
        <v>460</v>
      </c>
      <c r="B17" s="968" t="s">
        <v>1153</v>
      </c>
      <c r="C17" s="963" t="s">
        <v>815</v>
      </c>
      <c r="D17" s="961"/>
      <c r="E17" s="961"/>
      <c r="F17" s="961"/>
      <c r="G17" s="962"/>
      <c r="H17" s="378"/>
      <c r="I17" s="963" t="s">
        <v>179</v>
      </c>
      <c r="J17" s="961"/>
      <c r="K17" s="961"/>
      <c r="L17" s="961"/>
      <c r="M17" s="962"/>
      <c r="N17" s="378"/>
      <c r="O17" s="963" t="s">
        <v>816</v>
      </c>
      <c r="P17" s="961"/>
      <c r="Q17" s="961"/>
      <c r="R17" s="961"/>
      <c r="S17" s="961"/>
      <c r="T17" s="962"/>
      <c r="X17" s="395"/>
      <c r="Z17" s="395"/>
      <c r="AA17" s="395"/>
    </row>
    <row r="18" spans="1:37" s="374" customFormat="1" ht="18" customHeight="1">
      <c r="A18" s="982"/>
      <c r="B18" s="982"/>
      <c r="C18" s="968" t="s">
        <v>121</v>
      </c>
      <c r="D18" s="965" t="s">
        <v>203</v>
      </c>
      <c r="E18" s="964" t="s">
        <v>808</v>
      </c>
      <c r="F18" s="979" t="s">
        <v>809</v>
      </c>
      <c r="G18" s="979"/>
      <c r="H18" s="980"/>
      <c r="I18" s="968" t="s">
        <v>121</v>
      </c>
      <c r="J18" s="965" t="s">
        <v>203</v>
      </c>
      <c r="K18" s="964" t="s">
        <v>808</v>
      </c>
      <c r="L18" s="979" t="s">
        <v>809</v>
      </c>
      <c r="M18" s="979"/>
      <c r="N18" s="980"/>
      <c r="O18" s="968" t="s">
        <v>121</v>
      </c>
      <c r="P18" s="965" t="s">
        <v>203</v>
      </c>
      <c r="Q18" s="964" t="s">
        <v>808</v>
      </c>
      <c r="R18" s="406" t="s">
        <v>809</v>
      </c>
      <c r="S18" s="407"/>
      <c r="T18" s="407"/>
      <c r="AA18" s="395"/>
      <c r="AB18" s="395"/>
    </row>
    <row r="19" spans="1:37" s="374" customFormat="1" ht="18" customHeight="1">
      <c r="A19" s="969"/>
      <c r="B19" s="969"/>
      <c r="C19" s="969"/>
      <c r="D19" s="966"/>
      <c r="E19" s="964"/>
      <c r="F19" s="382" t="s">
        <v>810</v>
      </c>
      <c r="G19" s="381" t="s">
        <v>811</v>
      </c>
      <c r="H19" s="380" t="s">
        <v>812</v>
      </c>
      <c r="I19" s="969"/>
      <c r="J19" s="966"/>
      <c r="K19" s="964"/>
      <c r="L19" s="382" t="s">
        <v>810</v>
      </c>
      <c r="M19" s="381" t="s">
        <v>811</v>
      </c>
      <c r="N19" s="380" t="s">
        <v>812</v>
      </c>
      <c r="O19" s="969"/>
      <c r="P19" s="966"/>
      <c r="Q19" s="964"/>
      <c r="R19" s="393" t="s">
        <v>810</v>
      </c>
      <c r="S19" s="379" t="s">
        <v>811</v>
      </c>
      <c r="T19" s="379" t="s">
        <v>812</v>
      </c>
      <c r="AA19" s="395"/>
      <c r="AB19" s="395"/>
    </row>
    <row r="20" spans="1:37" s="374" customFormat="1" ht="18" customHeight="1">
      <c r="A20" s="384">
        <v>1</v>
      </c>
      <c r="B20" s="385" t="s">
        <v>207</v>
      </c>
      <c r="C20" s="386">
        <f>SUM('[49]RUGI LABA '!$C$12)</f>
        <v>445267</v>
      </c>
      <c r="D20" s="960">
        <f>SUM('[49]RUGI LABA '!$F$24)</f>
        <v>12607395.8333333</v>
      </c>
      <c r="E20" s="960">
        <f>SUM(C26-D20)</f>
        <v>10421504.1666667</v>
      </c>
      <c r="F20" s="960">
        <f>SUM(E20*75%)</f>
        <v>7816128.1250000242</v>
      </c>
      <c r="G20" s="960">
        <f>SUM(E20*20%)</f>
        <v>2084300.83333334</v>
      </c>
      <c r="H20" s="960">
        <f>SUM(E20*5%)</f>
        <v>521075.208333335</v>
      </c>
      <c r="I20" s="386">
        <f>SUM([50]REKAP!$I$20)</f>
        <v>525481</v>
      </c>
      <c r="J20" s="960">
        <f>SUM([50]REKAP!$J$20)</f>
        <v>12842231.1666667</v>
      </c>
      <c r="K20" s="960">
        <f>SUM(I26-J20)</f>
        <v>1439004.8333333004</v>
      </c>
      <c r="L20" s="960">
        <f>SUM(K20*75%)</f>
        <v>1079253.6249999753</v>
      </c>
      <c r="M20" s="960">
        <f>SUM(K20*20%)</f>
        <v>287800.9666666601</v>
      </c>
      <c r="N20" s="960">
        <f>SUM(K20*5%)</f>
        <v>71950.241666665024</v>
      </c>
      <c r="O20" s="386">
        <f>SUM('[51]RUGI LABA '!$C$12)</f>
        <v>451500</v>
      </c>
      <c r="P20" s="960">
        <f>SUM([51]REKAP!$P$20)</f>
        <v>12764478.1666667</v>
      </c>
      <c r="Q20" s="960">
        <f>SUM(O26-P20)</f>
        <v>1115543.8333333004</v>
      </c>
      <c r="R20" s="967">
        <f>SUM(Q20*75%)</f>
        <v>836657.87499997532</v>
      </c>
      <c r="S20" s="960">
        <f>SUM(Q20*20%)</f>
        <v>223108.76666666009</v>
      </c>
      <c r="T20" s="960">
        <f>SUM(Q20*5%)</f>
        <v>55777.191666665021</v>
      </c>
      <c r="U20" s="395"/>
      <c r="V20" s="395"/>
      <c r="AA20" s="395"/>
    </row>
    <row r="21" spans="1:37" s="374" customFormat="1" ht="18" customHeight="1">
      <c r="A21" s="384">
        <v>2</v>
      </c>
      <c r="B21" s="385" t="s">
        <v>205</v>
      </c>
      <c r="C21" s="386">
        <f>SUM('[49]RUGI LABA '!$C$9)</f>
        <v>7710181</v>
      </c>
      <c r="D21" s="960"/>
      <c r="E21" s="960"/>
      <c r="F21" s="960"/>
      <c r="G21" s="960"/>
      <c r="H21" s="960"/>
      <c r="I21" s="386">
        <f>SUM([50]REKAP!$I$21)</f>
        <v>6880928</v>
      </c>
      <c r="J21" s="960"/>
      <c r="K21" s="960"/>
      <c r="L21" s="960"/>
      <c r="M21" s="960"/>
      <c r="N21" s="960"/>
      <c r="O21" s="386">
        <f>SUM('[51]RUGI LABA '!$C$9)</f>
        <v>7764994</v>
      </c>
      <c r="P21" s="960"/>
      <c r="Q21" s="960"/>
      <c r="R21" s="967"/>
      <c r="S21" s="960"/>
      <c r="T21" s="960"/>
      <c r="U21" s="395"/>
      <c r="V21" s="395"/>
    </row>
    <row r="22" spans="1:37" s="374" customFormat="1" ht="18" customHeight="1">
      <c r="A22" s="384">
        <v>3</v>
      </c>
      <c r="B22" s="385" t="s">
        <v>813</v>
      </c>
      <c r="C22" s="386">
        <f>SUM('[49]RUGI LABA '!$C$13)</f>
        <v>13773452</v>
      </c>
      <c r="D22" s="960"/>
      <c r="E22" s="960"/>
      <c r="F22" s="960"/>
      <c r="G22" s="960"/>
      <c r="H22" s="960"/>
      <c r="I22" s="386">
        <f>SUM([50]REKAP!$I$22)</f>
        <v>4433527</v>
      </c>
      <c r="J22" s="960"/>
      <c r="K22" s="960"/>
      <c r="L22" s="960"/>
      <c r="M22" s="960"/>
      <c r="N22" s="960"/>
      <c r="O22" s="386">
        <f>SUM('[51]RUGI LABA '!$C$13)</f>
        <v>4663528</v>
      </c>
      <c r="P22" s="960"/>
      <c r="Q22" s="960"/>
      <c r="R22" s="967"/>
      <c r="S22" s="960"/>
      <c r="T22" s="960"/>
      <c r="U22" s="395"/>
      <c r="V22" s="395"/>
    </row>
    <row r="23" spans="1:37" s="374" customFormat="1" ht="18" customHeight="1">
      <c r="A23" s="384">
        <v>4</v>
      </c>
      <c r="B23" s="385" t="s">
        <v>209</v>
      </c>
      <c r="C23" s="386"/>
      <c r="D23" s="960"/>
      <c r="E23" s="960"/>
      <c r="F23" s="960"/>
      <c r="G23" s="960"/>
      <c r="H23" s="960"/>
      <c r="I23" s="386">
        <f>SUM([50]REKAP!$I$23)</f>
        <v>1641300</v>
      </c>
      <c r="J23" s="960"/>
      <c r="K23" s="960"/>
      <c r="L23" s="960"/>
      <c r="M23" s="960"/>
      <c r="N23" s="960"/>
      <c r="O23" s="386">
        <f>SUM('[51]RUGI LABA '!$C$14)</f>
        <v>200000</v>
      </c>
      <c r="P23" s="960"/>
      <c r="Q23" s="960"/>
      <c r="R23" s="967"/>
      <c r="S23" s="960"/>
      <c r="T23" s="960"/>
      <c r="U23" s="395"/>
      <c r="V23" s="395"/>
    </row>
    <row r="24" spans="1:37" s="374" customFormat="1" ht="18" customHeight="1">
      <c r="A24" s="384">
        <v>5</v>
      </c>
      <c r="B24" s="385" t="s">
        <v>814</v>
      </c>
      <c r="C24" s="386">
        <f>SUM('[49]RUGI LABA '!$C$10)</f>
        <v>1100000</v>
      </c>
      <c r="D24" s="960"/>
      <c r="E24" s="960"/>
      <c r="F24" s="960"/>
      <c r="G24" s="960"/>
      <c r="H24" s="960"/>
      <c r="I24" s="386">
        <f>SUM([50]REKAP!$I$24)</f>
        <v>800000</v>
      </c>
      <c r="J24" s="960"/>
      <c r="K24" s="960"/>
      <c r="L24" s="960"/>
      <c r="M24" s="960"/>
      <c r="N24" s="960"/>
      <c r="O24" s="386">
        <f>SUM('[51]RUGI LABA '!$C$10)</f>
        <v>800000</v>
      </c>
      <c r="P24" s="960"/>
      <c r="Q24" s="960"/>
      <c r="R24" s="967"/>
      <c r="S24" s="960"/>
      <c r="T24" s="960"/>
      <c r="U24" s="395"/>
      <c r="V24" s="395"/>
    </row>
    <row r="25" spans="1:37" s="374" customFormat="1" ht="18" customHeight="1">
      <c r="A25" s="384">
        <v>6</v>
      </c>
      <c r="B25" s="385" t="s">
        <v>211</v>
      </c>
      <c r="C25" s="386"/>
      <c r="D25" s="960"/>
      <c r="E25" s="960"/>
      <c r="F25" s="960"/>
      <c r="G25" s="960"/>
      <c r="H25" s="960"/>
      <c r="I25" s="386"/>
      <c r="J25" s="960"/>
      <c r="K25" s="960"/>
      <c r="L25" s="960"/>
      <c r="M25" s="960"/>
      <c r="N25" s="960"/>
      <c r="O25" s="386"/>
      <c r="P25" s="960"/>
      <c r="Q25" s="960"/>
      <c r="R25" s="967"/>
      <c r="S25" s="960"/>
      <c r="T25" s="960"/>
      <c r="AC25" s="395"/>
    </row>
    <row r="26" spans="1:37" s="374" customFormat="1" ht="18" customHeight="1">
      <c r="A26" s="379"/>
      <c r="B26" s="388" t="s">
        <v>105</v>
      </c>
      <c r="C26" s="389">
        <f>SUM(C20:C25)</f>
        <v>23028900</v>
      </c>
      <c r="D26" s="389"/>
      <c r="E26" s="389"/>
      <c r="F26" s="389"/>
      <c r="G26" s="389"/>
      <c r="H26" s="389"/>
      <c r="I26" s="389">
        <f>SUM(I20:I24)</f>
        <v>14281236</v>
      </c>
      <c r="J26" s="389"/>
      <c r="K26" s="389"/>
      <c r="L26" s="389"/>
      <c r="M26" s="389"/>
      <c r="N26" s="389"/>
      <c r="O26" s="389">
        <f>SUM(O20:O24)</f>
        <v>13880022</v>
      </c>
      <c r="P26" s="389"/>
      <c r="Q26" s="389"/>
      <c r="R26" s="389"/>
      <c r="S26" s="389"/>
      <c r="T26" s="389"/>
      <c r="U26" s="395"/>
      <c r="V26" s="395"/>
      <c r="W26" s="395"/>
      <c r="X26" s="395"/>
      <c r="AC26" s="395"/>
    </row>
    <row r="27" spans="1:37" s="374" customFormat="1" ht="18" customHeight="1">
      <c r="A27" s="390"/>
      <c r="B27" s="391"/>
      <c r="C27" s="392"/>
      <c r="D27" s="392"/>
      <c r="E27" s="392"/>
      <c r="F27" s="392">
        <f>SUM(F20+R15)</f>
        <v>14361047.000000099</v>
      </c>
      <c r="G27" s="392">
        <f>SUM(G20+S15)</f>
        <v>3829612.5333333598</v>
      </c>
      <c r="H27" s="392">
        <f>SUM(H20+T15)</f>
        <v>957403.13333333994</v>
      </c>
      <c r="I27" s="392"/>
      <c r="J27" s="392"/>
      <c r="K27" s="392"/>
      <c r="L27" s="392">
        <f>SUM(L20+F27)</f>
        <v>15440300.625000075</v>
      </c>
      <c r="M27" s="392">
        <f>SUM(M20+G27)</f>
        <v>4117413.50000002</v>
      </c>
      <c r="N27" s="392">
        <f>SUM(N20+H27)</f>
        <v>1029353.375000005</v>
      </c>
      <c r="O27" s="392"/>
      <c r="P27" s="392"/>
      <c r="Q27" s="392"/>
      <c r="R27" s="392">
        <f>SUM(R20+L27)</f>
        <v>16276958.50000005</v>
      </c>
      <c r="S27" s="392">
        <f>SUM(S20+M27)</f>
        <v>4340522.2666666806</v>
      </c>
      <c r="T27" s="392">
        <f>SUM(T20+N27)</f>
        <v>1085130.5666666701</v>
      </c>
      <c r="W27" s="395"/>
      <c r="X27" s="395"/>
      <c r="AC27" s="395"/>
    </row>
    <row r="28" spans="1:37" s="374" customFormat="1" ht="18" customHeight="1">
      <c r="A28" s="390"/>
      <c r="B28" s="391"/>
      <c r="C28" s="392"/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W28" s="395"/>
      <c r="X28" s="395"/>
      <c r="AC28" s="395"/>
    </row>
    <row r="29" spans="1:37" s="374" customFormat="1" ht="18" customHeight="1">
      <c r="A29" s="968" t="s">
        <v>460</v>
      </c>
      <c r="B29" s="968" t="s">
        <v>1153</v>
      </c>
      <c r="C29" s="963" t="s">
        <v>817</v>
      </c>
      <c r="D29" s="961"/>
      <c r="E29" s="961"/>
      <c r="F29" s="961"/>
      <c r="G29" s="962"/>
      <c r="H29" s="378"/>
      <c r="I29" s="963" t="s">
        <v>818</v>
      </c>
      <c r="J29" s="961"/>
      <c r="K29" s="961"/>
      <c r="L29" s="961"/>
      <c r="M29" s="961"/>
      <c r="N29" s="961"/>
      <c r="O29" s="963" t="s">
        <v>819</v>
      </c>
      <c r="P29" s="961"/>
      <c r="Q29" s="961"/>
      <c r="R29" s="961"/>
      <c r="S29" s="961"/>
      <c r="T29" s="962"/>
      <c r="X29" s="395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</row>
    <row r="30" spans="1:37" s="374" customFormat="1" ht="18" customHeight="1">
      <c r="A30" s="982"/>
      <c r="B30" s="982"/>
      <c r="C30" s="968" t="s">
        <v>121</v>
      </c>
      <c r="D30" s="965" t="s">
        <v>203</v>
      </c>
      <c r="E30" s="964" t="s">
        <v>808</v>
      </c>
      <c r="F30" s="964" t="s">
        <v>809</v>
      </c>
      <c r="G30" s="964"/>
      <c r="H30" s="964"/>
      <c r="I30" s="968" t="s">
        <v>121</v>
      </c>
      <c r="J30" s="965" t="s">
        <v>203</v>
      </c>
      <c r="K30" s="964" t="s">
        <v>808</v>
      </c>
      <c r="L30" s="979" t="s">
        <v>809</v>
      </c>
      <c r="M30" s="979"/>
      <c r="N30" s="980"/>
      <c r="O30" s="968" t="s">
        <v>121</v>
      </c>
      <c r="P30" s="965" t="s">
        <v>203</v>
      </c>
      <c r="Q30" s="964" t="s">
        <v>808</v>
      </c>
      <c r="R30" s="961" t="s">
        <v>809</v>
      </c>
      <c r="S30" s="961"/>
      <c r="T30" s="962"/>
      <c r="U30" s="396"/>
      <c r="V30" s="396"/>
      <c r="W30" s="396"/>
      <c r="X30" s="396"/>
      <c r="AC30" s="395"/>
    </row>
    <row r="31" spans="1:37" s="374" customFormat="1" ht="18" customHeight="1">
      <c r="A31" s="969"/>
      <c r="B31" s="969"/>
      <c r="C31" s="969"/>
      <c r="D31" s="966"/>
      <c r="E31" s="964"/>
      <c r="F31" s="382" t="s">
        <v>810</v>
      </c>
      <c r="G31" s="381" t="s">
        <v>811</v>
      </c>
      <c r="H31" s="380" t="s">
        <v>812</v>
      </c>
      <c r="I31" s="969"/>
      <c r="J31" s="966"/>
      <c r="K31" s="964"/>
      <c r="L31" s="379" t="s">
        <v>810</v>
      </c>
      <c r="M31" s="379" t="s">
        <v>811</v>
      </c>
      <c r="N31" s="394" t="s">
        <v>812</v>
      </c>
      <c r="O31" s="969"/>
      <c r="P31" s="966"/>
      <c r="Q31" s="964"/>
      <c r="R31" s="393" t="s">
        <v>810</v>
      </c>
      <c r="S31" s="379" t="s">
        <v>811</v>
      </c>
      <c r="T31" s="379" t="s">
        <v>812</v>
      </c>
      <c r="U31" s="396"/>
      <c r="V31" s="396"/>
      <c r="W31" s="396"/>
      <c r="X31" s="396"/>
      <c r="AC31" s="395"/>
    </row>
    <row r="32" spans="1:37" s="374" customFormat="1" ht="18" customHeight="1">
      <c r="A32" s="384">
        <v>1</v>
      </c>
      <c r="B32" s="385" t="s">
        <v>207</v>
      </c>
      <c r="C32" s="386">
        <f>SUM('[52]RUGI LABA '!$C$12)</f>
        <v>293612</v>
      </c>
      <c r="D32" s="960">
        <f>SUM('[52]RUGI LABA '!$F$25)</f>
        <v>13941999.1666667</v>
      </c>
      <c r="E32" s="960">
        <f>SUM(C39-D32)</f>
        <v>33232352.833333299</v>
      </c>
      <c r="F32" s="960">
        <f>SUM(E32*75%)</f>
        <v>24924264.624999974</v>
      </c>
      <c r="G32" s="960">
        <f>SUM(E32*20%)</f>
        <v>6646470.5666666599</v>
      </c>
      <c r="H32" s="960">
        <f>SUM(E32*5%)</f>
        <v>1661617.641666665</v>
      </c>
      <c r="I32" s="386">
        <f>SUM([53]REKAP!$I$32)</f>
        <v>621000</v>
      </c>
      <c r="J32" s="960">
        <f>SUM([53]REKAP!$J$32)</f>
        <v>17186311.833333299</v>
      </c>
      <c r="K32" s="960">
        <f>SUM(I39-J32)</f>
        <v>64421423.166666701</v>
      </c>
      <c r="L32" s="960">
        <f>SUM(K32*75%)</f>
        <v>48316067.37500003</v>
      </c>
      <c r="M32" s="960">
        <f>SUM(K32*20%)</f>
        <v>12884284.63333334</v>
      </c>
      <c r="N32" s="960">
        <f>SUM(K32*5%)</f>
        <v>3221071.1583333351</v>
      </c>
      <c r="O32" s="386">
        <f>SUM('[54]RUGI LABA '!$C$12)</f>
        <v>1141850</v>
      </c>
      <c r="P32" s="960">
        <f>SUM('[54]RUGI LABA '!$F$25)</f>
        <v>19100478.833333299</v>
      </c>
      <c r="Q32" s="960">
        <f>SUM(O39-P32)</f>
        <v>17962558.166666701</v>
      </c>
      <c r="R32" s="967">
        <f>SUM(Q32*75%)</f>
        <v>13471918.625000026</v>
      </c>
      <c r="S32" s="960">
        <f>SUM(Q32*20%)</f>
        <v>3592511.6333333403</v>
      </c>
      <c r="T32" s="960">
        <f>SUM(Q32*5%)</f>
        <v>898127.90833333507</v>
      </c>
      <c r="U32" s="396"/>
      <c r="V32" s="396"/>
      <c r="W32" s="396"/>
      <c r="X32" s="396"/>
      <c r="Y32" s="395"/>
    </row>
    <row r="33" spans="1:37" s="374" customFormat="1" ht="18" customHeight="1">
      <c r="A33" s="384">
        <v>2</v>
      </c>
      <c r="B33" s="385" t="s">
        <v>205</v>
      </c>
      <c r="C33" s="386">
        <f>SUM('[52]RUGI LABA '!$C$9)</f>
        <v>6247238</v>
      </c>
      <c r="D33" s="960"/>
      <c r="E33" s="960"/>
      <c r="F33" s="960"/>
      <c r="G33" s="960"/>
      <c r="H33" s="960"/>
      <c r="I33" s="386">
        <f>SUM([53]REKAP!$I$33)</f>
        <v>7399108</v>
      </c>
      <c r="J33" s="960"/>
      <c r="K33" s="960"/>
      <c r="L33" s="960"/>
      <c r="M33" s="960"/>
      <c r="N33" s="960"/>
      <c r="O33" s="386">
        <f>SUM('[54]RUGI LABA '!$C$9)</f>
        <v>8393775</v>
      </c>
      <c r="P33" s="960"/>
      <c r="Q33" s="960"/>
      <c r="R33" s="967"/>
      <c r="S33" s="960"/>
      <c r="T33" s="960"/>
      <c r="U33" s="396"/>
      <c r="V33" s="396"/>
      <c r="W33" s="396"/>
      <c r="X33" s="396"/>
    </row>
    <row r="34" spans="1:37" s="374" customFormat="1" ht="18" customHeight="1">
      <c r="A34" s="384">
        <v>3</v>
      </c>
      <c r="B34" s="385" t="s">
        <v>813</v>
      </c>
      <c r="C34" s="386">
        <f>SUM('[52]RUGI LABA '!$C$13)</f>
        <v>4828602</v>
      </c>
      <c r="D34" s="960"/>
      <c r="E34" s="960"/>
      <c r="F34" s="960"/>
      <c r="G34" s="960"/>
      <c r="H34" s="960"/>
      <c r="I34" s="386">
        <f>SUM([53]REKAP!$I$34)</f>
        <v>3906027</v>
      </c>
      <c r="J34" s="960"/>
      <c r="K34" s="960"/>
      <c r="L34" s="960"/>
      <c r="M34" s="960"/>
      <c r="N34" s="960"/>
      <c r="O34" s="386">
        <f>SUM('[54]RUGI LABA '!$C$13)</f>
        <v>7338352</v>
      </c>
      <c r="P34" s="960"/>
      <c r="Q34" s="960"/>
      <c r="R34" s="967"/>
      <c r="S34" s="960"/>
      <c r="T34" s="960"/>
      <c r="U34" s="396"/>
      <c r="V34" s="396"/>
      <c r="W34" s="396"/>
      <c r="X34" s="396"/>
    </row>
    <row r="35" spans="1:37" s="374" customFormat="1" ht="18" customHeight="1">
      <c r="A35" s="384">
        <v>4</v>
      </c>
      <c r="B35" s="385" t="s">
        <v>209</v>
      </c>
      <c r="C35" s="386">
        <f>SUM('[52]RUGI LABA '!$C$14)</f>
        <v>2050500</v>
      </c>
      <c r="D35" s="960"/>
      <c r="E35" s="960"/>
      <c r="F35" s="960"/>
      <c r="G35" s="960"/>
      <c r="H35" s="960"/>
      <c r="I35" s="386">
        <f>SUM([53]REKAP!$I$35)</f>
        <v>7267000</v>
      </c>
      <c r="J35" s="960"/>
      <c r="K35" s="960"/>
      <c r="L35" s="960"/>
      <c r="M35" s="960"/>
      <c r="N35" s="960"/>
      <c r="O35" s="386">
        <f>SUM('[54]RUGI LABA '!$C$14)</f>
        <v>2825500</v>
      </c>
      <c r="P35" s="960"/>
      <c r="Q35" s="960"/>
      <c r="R35" s="967"/>
      <c r="S35" s="960"/>
      <c r="T35" s="960"/>
      <c r="U35" s="396"/>
      <c r="V35" s="396"/>
      <c r="W35" s="396"/>
      <c r="X35" s="396"/>
    </row>
    <row r="36" spans="1:37" s="374" customFormat="1" ht="18" customHeight="1">
      <c r="A36" s="384">
        <v>5</v>
      </c>
      <c r="B36" s="385" t="s">
        <v>814</v>
      </c>
      <c r="C36" s="386">
        <f>SUM('[52]RUGI LABA '!$C$10)</f>
        <v>800000</v>
      </c>
      <c r="D36" s="960"/>
      <c r="E36" s="960"/>
      <c r="F36" s="960"/>
      <c r="G36" s="960"/>
      <c r="H36" s="960"/>
      <c r="I36" s="386">
        <f>SUM([53]REKAP!$I$36)</f>
        <v>800000</v>
      </c>
      <c r="J36" s="960"/>
      <c r="K36" s="960"/>
      <c r="L36" s="960"/>
      <c r="M36" s="960"/>
      <c r="N36" s="960"/>
      <c r="O36" s="386">
        <f>SUM('[54]RUGI LABA '!$C$10)</f>
        <v>800000</v>
      </c>
      <c r="P36" s="960"/>
      <c r="Q36" s="960"/>
      <c r="R36" s="967"/>
      <c r="S36" s="960"/>
      <c r="T36" s="960"/>
      <c r="U36" s="396"/>
      <c r="V36" s="396"/>
      <c r="W36" s="396"/>
      <c r="X36" s="396"/>
    </row>
    <row r="37" spans="1:37" s="374" customFormat="1" ht="18" customHeight="1">
      <c r="A37" s="384">
        <v>6</v>
      </c>
      <c r="B37" s="385" t="s">
        <v>211</v>
      </c>
      <c r="C37" s="386">
        <f>SUM('[52]RUGI LABA '!$C$15)</f>
        <v>32954400</v>
      </c>
      <c r="D37" s="960"/>
      <c r="E37" s="960"/>
      <c r="F37" s="960"/>
      <c r="G37" s="960"/>
      <c r="H37" s="960"/>
      <c r="I37" s="386">
        <f>SUM([53]REKAP!$I$37)</f>
        <v>61614600</v>
      </c>
      <c r="J37" s="960"/>
      <c r="K37" s="960"/>
      <c r="L37" s="960"/>
      <c r="M37" s="960"/>
      <c r="N37" s="960"/>
      <c r="O37" s="386">
        <f>SUM('[54]RUGI LABA '!$C$15)</f>
        <v>16248560</v>
      </c>
      <c r="P37" s="960"/>
      <c r="Q37" s="960"/>
      <c r="R37" s="967"/>
      <c r="S37" s="960"/>
      <c r="T37" s="960"/>
      <c r="U37" s="396"/>
      <c r="V37" s="396"/>
      <c r="W37" s="396"/>
      <c r="X37" s="396"/>
    </row>
    <row r="38" spans="1:37" s="374" customFormat="1" ht="18" customHeight="1">
      <c r="A38" s="384">
        <v>7</v>
      </c>
      <c r="B38" s="385" t="s">
        <v>210</v>
      </c>
      <c r="C38" s="389"/>
      <c r="D38" s="389"/>
      <c r="E38" s="389"/>
      <c r="F38" s="389"/>
      <c r="G38" s="389"/>
      <c r="H38" s="389"/>
      <c r="I38" s="389"/>
      <c r="J38" s="389"/>
      <c r="K38" s="389"/>
      <c r="L38" s="389"/>
      <c r="M38" s="389"/>
      <c r="N38" s="389"/>
      <c r="O38" s="386">
        <f>SUM('[54]RUGI LABA '!$C$11)</f>
        <v>315000</v>
      </c>
      <c r="P38" s="389"/>
      <c r="Q38" s="389"/>
      <c r="R38" s="389"/>
      <c r="S38" s="389"/>
      <c r="T38" s="389"/>
      <c r="U38" s="396"/>
      <c r="V38" s="396"/>
      <c r="W38" s="396"/>
      <c r="X38" s="396"/>
      <c r="AA38" s="395"/>
      <c r="AB38" s="395"/>
      <c r="AC38" s="395"/>
      <c r="AD38" s="395"/>
    </row>
    <row r="39" spans="1:37" s="374" customFormat="1" ht="18" customHeight="1">
      <c r="A39" s="379"/>
      <c r="B39" s="388" t="s">
        <v>105</v>
      </c>
      <c r="C39" s="389">
        <f>SUM(C32:C37)</f>
        <v>47174352</v>
      </c>
      <c r="D39" s="389"/>
      <c r="E39" s="389"/>
      <c r="F39" s="389"/>
      <c r="G39" s="389"/>
      <c r="H39" s="389"/>
      <c r="I39" s="389">
        <f>SUM(I32:I37)</f>
        <v>81607735</v>
      </c>
      <c r="J39" s="389"/>
      <c r="K39" s="389"/>
      <c r="L39" s="389"/>
      <c r="M39" s="389"/>
      <c r="N39" s="389"/>
      <c r="O39" s="389">
        <f>SUM(O32:O38)</f>
        <v>37063037</v>
      </c>
      <c r="P39" s="389"/>
      <c r="Q39" s="389"/>
      <c r="R39" s="389"/>
      <c r="S39" s="389"/>
      <c r="T39" s="389"/>
      <c r="U39" s="396"/>
      <c r="V39" s="396"/>
      <c r="W39" s="396"/>
      <c r="X39" s="396"/>
      <c r="AA39" s="395"/>
      <c r="AB39" s="395"/>
      <c r="AC39" s="395"/>
      <c r="AD39" s="395">
        <f>Y32+Y45</f>
        <v>0</v>
      </c>
    </row>
    <row r="40" spans="1:37" s="374" customFormat="1" ht="18" customHeight="1">
      <c r="A40" s="390"/>
      <c r="B40" s="391"/>
      <c r="C40" s="392"/>
      <c r="D40" s="392"/>
      <c r="E40" s="392"/>
      <c r="F40" s="392">
        <f>SUM(F32+R27)</f>
        <v>41201223.125000022</v>
      </c>
      <c r="G40" s="392">
        <f>SUM(G32+S27)</f>
        <v>10986992.83333334</v>
      </c>
      <c r="H40" s="392">
        <f>SUM(H32+T27)</f>
        <v>2746748.2083333349</v>
      </c>
      <c r="I40" s="392"/>
      <c r="J40" s="392"/>
      <c r="K40" s="392"/>
      <c r="L40" s="392">
        <f>SUM(L32+F40)</f>
        <v>89517290.50000006</v>
      </c>
      <c r="M40" s="392">
        <f>SUM(M32+G40)</f>
        <v>23871277.46666668</v>
      </c>
      <c r="N40" s="392">
        <f>SUM(N32+H40)</f>
        <v>5967819.36666667</v>
      </c>
      <c r="O40" s="392"/>
      <c r="P40" s="392"/>
      <c r="Q40" s="392"/>
      <c r="R40" s="392">
        <f>SUM(R32+L40)</f>
        <v>102989209.12500009</v>
      </c>
      <c r="S40" s="392">
        <f>SUM(S32+M40)</f>
        <v>27463789.10000002</v>
      </c>
      <c r="T40" s="392">
        <f>SUM(T32+N40)</f>
        <v>6865947.275000005</v>
      </c>
      <c r="U40" s="396"/>
      <c r="V40" s="396"/>
      <c r="W40" s="396"/>
      <c r="X40" s="396"/>
      <c r="AA40" s="395"/>
      <c r="AB40" s="395"/>
      <c r="AC40" s="395"/>
      <c r="AD40" s="395"/>
    </row>
    <row r="41" spans="1:37" s="374" customFormat="1" ht="18" customHeight="1">
      <c r="A41" s="391"/>
      <c r="B41" s="391"/>
      <c r="C41" s="391"/>
      <c r="D41" s="391"/>
      <c r="E41" s="391"/>
      <c r="F41" s="392"/>
      <c r="G41" s="392"/>
      <c r="H41" s="392"/>
      <c r="I41" s="392"/>
      <c r="J41" s="392"/>
      <c r="K41" s="392"/>
      <c r="L41" s="392"/>
      <c r="M41" s="392"/>
      <c r="N41" s="392"/>
      <c r="O41" s="392"/>
      <c r="P41" s="392"/>
      <c r="Q41" s="392"/>
      <c r="R41" s="392"/>
      <c r="S41" s="392"/>
      <c r="T41" s="396"/>
      <c r="U41" s="396"/>
      <c r="V41" s="396"/>
      <c r="W41" s="396"/>
      <c r="X41" s="396"/>
      <c r="AA41" s="395"/>
    </row>
    <row r="42" spans="1:37" s="375" customFormat="1" ht="18" customHeight="1">
      <c r="A42" s="968" t="s">
        <v>460</v>
      </c>
      <c r="B42" s="968" t="s">
        <v>1153</v>
      </c>
      <c r="C42" s="963" t="s">
        <v>820</v>
      </c>
      <c r="D42" s="961"/>
      <c r="E42" s="961"/>
      <c r="F42" s="961"/>
      <c r="G42" s="962"/>
      <c r="H42" s="378"/>
      <c r="I42" s="963" t="s">
        <v>821</v>
      </c>
      <c r="J42" s="961"/>
      <c r="K42" s="961"/>
      <c r="L42" s="961"/>
      <c r="M42" s="962"/>
      <c r="N42" s="378"/>
      <c r="O42" s="963" t="s">
        <v>822</v>
      </c>
      <c r="P42" s="961"/>
      <c r="Q42" s="961"/>
      <c r="R42" s="961"/>
      <c r="S42" s="961"/>
      <c r="T42" s="962"/>
      <c r="U42" s="398"/>
      <c r="V42" s="398"/>
      <c r="W42" s="398"/>
      <c r="X42" s="398"/>
      <c r="Y42" s="398"/>
      <c r="Z42" s="398"/>
      <c r="AA42" s="398"/>
      <c r="AB42" s="398"/>
      <c r="AC42" s="398"/>
      <c r="AD42" s="398"/>
      <c r="AE42" s="398"/>
      <c r="AF42" s="398"/>
      <c r="AG42" s="398"/>
      <c r="AH42" s="398"/>
      <c r="AI42" s="398"/>
      <c r="AJ42" s="398"/>
      <c r="AK42" s="398"/>
    </row>
    <row r="43" spans="1:37" s="372" customFormat="1" ht="18" customHeight="1">
      <c r="A43" s="982"/>
      <c r="B43" s="982"/>
      <c r="C43" s="968" t="s">
        <v>121</v>
      </c>
      <c r="D43" s="965" t="s">
        <v>203</v>
      </c>
      <c r="E43" s="964" t="s">
        <v>808</v>
      </c>
      <c r="F43" s="979" t="s">
        <v>809</v>
      </c>
      <c r="G43" s="979"/>
      <c r="H43" s="980"/>
      <c r="I43" s="968" t="s">
        <v>121</v>
      </c>
      <c r="J43" s="965" t="s">
        <v>203</v>
      </c>
      <c r="K43" s="964" t="s">
        <v>808</v>
      </c>
      <c r="L43" s="963" t="s">
        <v>809</v>
      </c>
      <c r="M43" s="961"/>
      <c r="N43" s="962"/>
      <c r="O43" s="968" t="s">
        <v>121</v>
      </c>
      <c r="P43" s="965" t="s">
        <v>203</v>
      </c>
      <c r="Q43" s="965" t="s">
        <v>808</v>
      </c>
      <c r="R43" s="961" t="s">
        <v>809</v>
      </c>
      <c r="S43" s="961"/>
      <c r="T43" s="962"/>
      <c r="AA43" s="408"/>
    </row>
    <row r="44" spans="1:37" s="372" customFormat="1" ht="18" customHeight="1">
      <c r="A44" s="969"/>
      <c r="B44" s="969"/>
      <c r="C44" s="969"/>
      <c r="D44" s="966"/>
      <c r="E44" s="964"/>
      <c r="F44" s="379" t="s">
        <v>810</v>
      </c>
      <c r="G44" s="379" t="s">
        <v>811</v>
      </c>
      <c r="H44" s="394" t="s">
        <v>812</v>
      </c>
      <c r="I44" s="969"/>
      <c r="J44" s="966"/>
      <c r="K44" s="964"/>
      <c r="L44" s="382" t="s">
        <v>810</v>
      </c>
      <c r="M44" s="381" t="s">
        <v>811</v>
      </c>
      <c r="N44" s="380" t="s">
        <v>812</v>
      </c>
      <c r="O44" s="969"/>
      <c r="P44" s="966"/>
      <c r="Q44" s="966"/>
      <c r="R44" s="382" t="s">
        <v>810</v>
      </c>
      <c r="S44" s="381" t="s">
        <v>811</v>
      </c>
      <c r="T44" s="380" t="s">
        <v>812</v>
      </c>
      <c r="AA44" s="408"/>
    </row>
    <row r="45" spans="1:37" s="372" customFormat="1" ht="18" customHeight="1">
      <c r="A45" s="384">
        <v>1</v>
      </c>
      <c r="B45" s="385" t="s">
        <v>207</v>
      </c>
      <c r="C45" s="386">
        <f>SUM([55]REKAP!$C$45)</f>
        <v>2226918</v>
      </c>
      <c r="D45" s="960">
        <f>SUM([55]REKAP!$D$45)</f>
        <v>16181727.8333333</v>
      </c>
      <c r="E45" s="960">
        <f>SUM(C53-D45)</f>
        <v>3729726.1666666996</v>
      </c>
      <c r="F45" s="960">
        <f>SUM(E45*75%)</f>
        <v>2797294.6250000247</v>
      </c>
      <c r="G45" s="960">
        <f>SUM(E45*20%)</f>
        <v>745945.23333333991</v>
      </c>
      <c r="H45" s="960">
        <f>SUM(E45*5%)</f>
        <v>186486.30833333498</v>
      </c>
      <c r="I45" s="386">
        <f>SUM([56]REKAP!$I$45)</f>
        <v>4062904</v>
      </c>
      <c r="J45" s="960">
        <f>SUM([56]REKAP!$J$45)</f>
        <v>16317978.8333333</v>
      </c>
      <c r="K45" s="960">
        <f>SUM(I53-J45)</f>
        <v>1232763.1666666996</v>
      </c>
      <c r="L45" s="960">
        <f>SUM(K45*75%)</f>
        <v>924572.37500002468</v>
      </c>
      <c r="M45" s="960">
        <f>SUM(K45*20%)</f>
        <v>246552.63333333994</v>
      </c>
      <c r="N45" s="960">
        <f>SUM(K45*5%)</f>
        <v>61638.158333334984</v>
      </c>
      <c r="O45" s="386">
        <f>SUM('RUGI LABA '!C12)</f>
        <v>3471200</v>
      </c>
      <c r="P45" s="960">
        <f>SUM('RUGI LABA '!F26)</f>
        <v>17337978.833333328</v>
      </c>
      <c r="Q45" s="960">
        <f>SUM(O53-P45)</f>
        <v>4700798.1666666716</v>
      </c>
      <c r="R45" s="960">
        <f>SUM(Q45*75%)</f>
        <v>3525598.6250000037</v>
      </c>
      <c r="S45" s="960">
        <f>SUM(Q45*20%)</f>
        <v>940159.63333333435</v>
      </c>
      <c r="T45" s="960">
        <f>SUM(Q45*5%)</f>
        <v>235039.90833333359</v>
      </c>
      <c r="U45" s="408"/>
      <c r="V45" s="408"/>
      <c r="W45" s="408"/>
      <c r="X45" s="408"/>
      <c r="Y45" s="408"/>
      <c r="AA45" s="408"/>
    </row>
    <row r="46" spans="1:37" s="372" customFormat="1" ht="18" customHeight="1">
      <c r="A46" s="384">
        <v>2</v>
      </c>
      <c r="B46" s="385" t="s">
        <v>205</v>
      </c>
      <c r="C46" s="386">
        <f>SUM([55]REKAP!$C$46)</f>
        <v>8240056</v>
      </c>
      <c r="D46" s="960"/>
      <c r="E46" s="960"/>
      <c r="F46" s="960"/>
      <c r="G46" s="960"/>
      <c r="H46" s="960"/>
      <c r="I46" s="386">
        <f>SUM([56]REKAP!$I$46)</f>
        <v>7636573</v>
      </c>
      <c r="J46" s="960"/>
      <c r="K46" s="960"/>
      <c r="L46" s="960"/>
      <c r="M46" s="960"/>
      <c r="N46" s="960"/>
      <c r="O46" s="386">
        <f>SUM('RUGI LABA '!C9)</f>
        <v>9647767</v>
      </c>
      <c r="P46" s="960"/>
      <c r="Q46" s="960"/>
      <c r="R46" s="960"/>
      <c r="S46" s="960"/>
      <c r="T46" s="960"/>
      <c r="U46" s="408"/>
      <c r="V46" s="408"/>
      <c r="AA46" s="408"/>
    </row>
    <row r="47" spans="1:37" s="373" customFormat="1" ht="18" customHeight="1">
      <c r="A47" s="384">
        <v>3</v>
      </c>
      <c r="B47" s="385" t="s">
        <v>813</v>
      </c>
      <c r="C47" s="386">
        <f>SUM([55]REKAP!$C$47)</f>
        <v>7178680</v>
      </c>
      <c r="D47" s="960"/>
      <c r="E47" s="960"/>
      <c r="F47" s="960"/>
      <c r="G47" s="960"/>
      <c r="H47" s="960"/>
      <c r="I47" s="386">
        <f>SUM([56]REKAP!$I$47)</f>
        <v>3878505</v>
      </c>
      <c r="J47" s="960"/>
      <c r="K47" s="960"/>
      <c r="L47" s="960"/>
      <c r="M47" s="960"/>
      <c r="N47" s="960"/>
      <c r="O47" s="386">
        <f>SUM('RUGI LABA '!C13)</f>
        <v>4306380</v>
      </c>
      <c r="P47" s="960"/>
      <c r="Q47" s="960"/>
      <c r="R47" s="960"/>
      <c r="S47" s="960"/>
      <c r="T47" s="960"/>
      <c r="U47" s="403"/>
      <c r="V47" s="403"/>
      <c r="AA47" s="403"/>
    </row>
    <row r="48" spans="1:37" s="373" customFormat="1" ht="18" customHeight="1">
      <c r="A48" s="384">
        <v>4</v>
      </c>
      <c r="B48" s="385" t="s">
        <v>209</v>
      </c>
      <c r="C48" s="386">
        <f>SUM([55]REKAP!$C$48)</f>
        <v>722000</v>
      </c>
      <c r="D48" s="960"/>
      <c r="E48" s="960"/>
      <c r="F48" s="960"/>
      <c r="G48" s="960"/>
      <c r="H48" s="960"/>
      <c r="I48" s="386">
        <f>SUM([56]REKAP!$I$48)</f>
        <v>375000</v>
      </c>
      <c r="J48" s="960"/>
      <c r="K48" s="960"/>
      <c r="L48" s="960"/>
      <c r="M48" s="960"/>
      <c r="N48" s="960"/>
      <c r="O48" s="386">
        <f>SUM('RUGI LABA '!C14)</f>
        <v>3236500</v>
      </c>
      <c r="P48" s="960"/>
      <c r="Q48" s="960"/>
      <c r="R48" s="960"/>
      <c r="S48" s="960"/>
      <c r="T48" s="960"/>
      <c r="U48" s="403"/>
      <c r="V48" s="403"/>
    </row>
    <row r="49" spans="1:22" s="373" customFormat="1" ht="18" customHeight="1">
      <c r="A49" s="384">
        <v>5</v>
      </c>
      <c r="B49" s="385" t="s">
        <v>814</v>
      </c>
      <c r="C49" s="386">
        <f>SUM([55]REKAP!$C$49)</f>
        <v>800000</v>
      </c>
      <c r="D49" s="960"/>
      <c r="E49" s="960"/>
      <c r="F49" s="960"/>
      <c r="G49" s="960"/>
      <c r="H49" s="960"/>
      <c r="I49" s="386">
        <f>SUM([56]REKAP!$I$49)</f>
        <v>800000</v>
      </c>
      <c r="J49" s="960"/>
      <c r="K49" s="960"/>
      <c r="L49" s="960"/>
      <c r="M49" s="960"/>
      <c r="N49" s="960"/>
      <c r="O49" s="386">
        <f>SUM('RUGI LABA '!C10)</f>
        <v>800000</v>
      </c>
      <c r="P49" s="960"/>
      <c r="Q49" s="960"/>
      <c r="R49" s="960"/>
      <c r="S49" s="960"/>
      <c r="T49" s="960"/>
      <c r="U49" s="403"/>
      <c r="V49" s="403"/>
    </row>
    <row r="50" spans="1:22" s="373" customFormat="1" ht="18" customHeight="1">
      <c r="A50" s="384">
        <v>6</v>
      </c>
      <c r="B50" s="385" t="s">
        <v>211</v>
      </c>
      <c r="C50" s="386">
        <f>SUM([55]REKAP!$C$50)</f>
        <v>578800</v>
      </c>
      <c r="D50" s="960"/>
      <c r="E50" s="960"/>
      <c r="F50" s="960"/>
      <c r="G50" s="960"/>
      <c r="H50" s="960"/>
      <c r="I50" s="386">
        <f>SUM([56]REKAP!$I$50)</f>
        <v>602760</v>
      </c>
      <c r="J50" s="960"/>
      <c r="K50" s="960"/>
      <c r="L50" s="960"/>
      <c r="M50" s="960"/>
      <c r="N50" s="960"/>
      <c r="O50" s="386">
        <f>SUM('RUGI LABA '!C15)</f>
        <v>426930</v>
      </c>
      <c r="P50" s="960"/>
      <c r="Q50" s="960"/>
      <c r="R50" s="960"/>
      <c r="S50" s="960"/>
      <c r="T50" s="960"/>
      <c r="U50" s="403"/>
      <c r="V50" s="403"/>
    </row>
    <row r="51" spans="1:22" s="373" customFormat="1" ht="18" customHeight="1">
      <c r="A51" s="384">
        <v>7</v>
      </c>
      <c r="B51" s="385" t="s">
        <v>210</v>
      </c>
      <c r="C51" s="386">
        <f>SUM([55]REKAP!$C$51)</f>
        <v>165000</v>
      </c>
      <c r="D51" s="960"/>
      <c r="E51" s="960"/>
      <c r="F51" s="960"/>
      <c r="G51" s="960"/>
      <c r="H51" s="960"/>
      <c r="I51" s="386">
        <f>SUM([56]REKAP!$I$51)</f>
        <v>195000</v>
      </c>
      <c r="J51" s="960"/>
      <c r="K51" s="960"/>
      <c r="L51" s="960"/>
      <c r="M51" s="960"/>
      <c r="N51" s="960"/>
      <c r="O51" s="386">
        <f>SUM('RUGI LABA '!C11)</f>
        <v>150000</v>
      </c>
      <c r="P51" s="960"/>
      <c r="Q51" s="960"/>
      <c r="R51" s="960"/>
      <c r="S51" s="960"/>
      <c r="T51" s="960"/>
    </row>
    <row r="52" spans="1:22" s="373" customFormat="1" ht="18" customHeight="1">
      <c r="A52" s="384">
        <v>8</v>
      </c>
      <c r="B52" s="385" t="s">
        <v>212</v>
      </c>
      <c r="C52" s="386">
        <v>0</v>
      </c>
      <c r="D52" s="960"/>
      <c r="E52" s="960"/>
      <c r="F52" s="960"/>
      <c r="G52" s="960"/>
      <c r="H52" s="960"/>
      <c r="I52" s="386">
        <v>0</v>
      </c>
      <c r="J52" s="960"/>
      <c r="K52" s="960"/>
      <c r="L52" s="960"/>
      <c r="M52" s="960"/>
      <c r="N52" s="960"/>
      <c r="O52" s="386">
        <f>SUM('RUGI LABA '!C16)</f>
        <v>202776</v>
      </c>
      <c r="P52" s="960"/>
      <c r="Q52" s="960"/>
      <c r="R52" s="960"/>
      <c r="S52" s="960"/>
      <c r="T52" s="960"/>
    </row>
    <row r="53" spans="1:22" s="373" customFormat="1" ht="18" customHeight="1">
      <c r="A53" s="379"/>
      <c r="B53" s="388" t="s">
        <v>105</v>
      </c>
      <c r="C53" s="389">
        <f>SUM(C45:C51)</f>
        <v>19911454</v>
      </c>
      <c r="D53" s="389"/>
      <c r="E53" s="389"/>
      <c r="F53" s="389"/>
      <c r="G53" s="389"/>
      <c r="H53" s="389"/>
      <c r="I53" s="389">
        <f>SUM(I45:I51)</f>
        <v>17550742</v>
      </c>
      <c r="J53" s="389"/>
      <c r="K53" s="389"/>
      <c r="L53" s="389"/>
      <c r="M53" s="389"/>
      <c r="N53" s="389"/>
      <c r="O53" s="389">
        <f>SUM(O45:O51)</f>
        <v>22038777</v>
      </c>
      <c r="P53" s="389"/>
      <c r="Q53" s="389"/>
      <c r="R53" s="389"/>
      <c r="S53" s="389"/>
      <c r="T53" s="389"/>
    </row>
    <row r="54" spans="1:22" s="374" customFormat="1" ht="18" customHeight="1">
      <c r="E54" s="395"/>
      <c r="F54" s="395">
        <f>SUM(F45+R40)</f>
        <v>105786503.75000012</v>
      </c>
      <c r="G54" s="395">
        <f>SUM(G45+S40)</f>
        <v>28209734.333333358</v>
      </c>
      <c r="H54" s="395">
        <f>SUM(H45+T40)</f>
        <v>7052433.5833333395</v>
      </c>
      <c r="I54" s="391"/>
      <c r="J54" s="391"/>
      <c r="K54" s="391"/>
      <c r="L54" s="399">
        <f>SUM(L45+F54)</f>
        <v>106711076.12500015</v>
      </c>
      <c r="M54" s="399">
        <f>SUM(M45+G54)</f>
        <v>28456286.966666698</v>
      </c>
      <c r="N54" s="399">
        <f>SUM(N45+H54)</f>
        <v>7114071.7416666746</v>
      </c>
      <c r="O54" s="391"/>
      <c r="P54" s="391"/>
      <c r="Q54" s="391"/>
      <c r="R54" s="399">
        <f>SUM(R45+L54)</f>
        <v>110236674.75000015</v>
      </c>
      <c r="S54" s="399">
        <f>SUM(S45+M54)</f>
        <v>29396446.600000031</v>
      </c>
      <c r="T54" s="399">
        <f>SUM(T45+N54)</f>
        <v>7349111.6500000078</v>
      </c>
    </row>
    <row r="55" spans="1:22" s="373" customFormat="1" ht="18" customHeight="1"/>
    <row r="56" spans="1:22" s="372" customFormat="1" ht="18" customHeight="1">
      <c r="A56" s="968" t="s">
        <v>460</v>
      </c>
      <c r="B56" s="968" t="s">
        <v>1153</v>
      </c>
      <c r="C56" s="965" t="s">
        <v>105</v>
      </c>
      <c r="D56" s="979"/>
      <c r="E56" s="979"/>
      <c r="F56" s="961"/>
      <c r="G56" s="980"/>
      <c r="H56" s="965"/>
      <c r="I56" s="398"/>
      <c r="J56" s="398"/>
      <c r="K56" s="398"/>
      <c r="L56" s="398"/>
      <c r="M56" s="398"/>
      <c r="N56" s="398"/>
      <c r="O56" s="398"/>
      <c r="P56" s="398"/>
      <c r="Q56" s="398"/>
      <c r="R56" s="398"/>
      <c r="S56" s="375"/>
    </row>
    <row r="57" spans="1:22" s="372" customFormat="1" ht="18" customHeight="1">
      <c r="A57" s="982"/>
      <c r="B57" s="982"/>
      <c r="C57" s="968" t="s">
        <v>121</v>
      </c>
      <c r="D57" s="965" t="s">
        <v>203</v>
      </c>
      <c r="E57" s="964" t="s">
        <v>808</v>
      </c>
      <c r="F57" s="981" t="s">
        <v>809</v>
      </c>
      <c r="G57" s="961"/>
      <c r="H57" s="962"/>
      <c r="I57" s="391"/>
      <c r="J57" s="398"/>
      <c r="K57" s="398"/>
      <c r="L57" s="398"/>
      <c r="M57" s="398"/>
      <c r="N57" s="398"/>
      <c r="O57" s="398"/>
      <c r="P57" s="398"/>
      <c r="Q57" s="398"/>
      <c r="R57" s="398"/>
      <c r="S57" s="375"/>
    </row>
    <row r="58" spans="1:22" s="373" customFormat="1" ht="18" customHeight="1">
      <c r="A58" s="969"/>
      <c r="B58" s="969"/>
      <c r="C58" s="969"/>
      <c r="D58" s="966"/>
      <c r="E58" s="964"/>
      <c r="F58" s="393" t="s">
        <v>810</v>
      </c>
      <c r="G58" s="379" t="s">
        <v>811</v>
      </c>
      <c r="H58" s="393" t="s">
        <v>823</v>
      </c>
      <c r="I58" s="390"/>
      <c r="J58" s="400"/>
      <c r="K58" s="400"/>
      <c r="L58" s="398"/>
      <c r="M58" s="398"/>
      <c r="N58" s="398"/>
      <c r="O58" s="398"/>
      <c r="P58" s="398"/>
      <c r="Q58" s="398"/>
      <c r="R58" s="398"/>
      <c r="S58" s="375"/>
    </row>
    <row r="59" spans="1:22" s="373" customFormat="1" ht="18" customHeight="1">
      <c r="A59" s="384">
        <v>1</v>
      </c>
      <c r="B59" s="385" t="s">
        <v>207</v>
      </c>
      <c r="C59" s="386">
        <f>C8+I8+O8+C20+I20+O20+C32+I32+O32+C45+I45+O45</f>
        <v>15121664</v>
      </c>
      <c r="D59" s="960">
        <f>SUM('RL JAN-DES'!E28)</f>
        <v>176381768</v>
      </c>
      <c r="E59" s="960">
        <f>SUM(C67-D59)</f>
        <v>147185009</v>
      </c>
      <c r="F59" s="960">
        <f>E59*75%</f>
        <v>110388756.75</v>
      </c>
      <c r="G59" s="960">
        <f>E59*20%</f>
        <v>29437001.800000001</v>
      </c>
      <c r="H59" s="960">
        <f>E59*5%</f>
        <v>7359250.4500000002</v>
      </c>
      <c r="I59" s="974"/>
      <c r="J59" s="398"/>
      <c r="K59" s="398"/>
      <c r="L59" s="398"/>
      <c r="M59" s="398"/>
      <c r="N59" s="398"/>
      <c r="O59" s="398"/>
      <c r="P59" s="398"/>
      <c r="Q59" s="398"/>
      <c r="R59" s="398"/>
      <c r="S59" s="375"/>
    </row>
    <row r="60" spans="1:22" s="373" customFormat="1" ht="18" customHeight="1">
      <c r="A60" s="384">
        <v>2</v>
      </c>
      <c r="B60" s="385" t="s">
        <v>205</v>
      </c>
      <c r="C60" s="386">
        <f>C9+I9+O9+C21+I21+O21+C33+I33+O33+C46+I46+O46</f>
        <v>96653034</v>
      </c>
      <c r="D60" s="960"/>
      <c r="E60" s="960"/>
      <c r="F60" s="960"/>
      <c r="G60" s="960"/>
      <c r="H60" s="960"/>
      <c r="I60" s="975"/>
      <c r="J60" s="398"/>
      <c r="K60" s="398"/>
      <c r="L60" s="398"/>
      <c r="M60" s="398"/>
      <c r="N60" s="398"/>
      <c r="O60" s="398"/>
      <c r="P60" s="398"/>
      <c r="Q60" s="398"/>
      <c r="R60" s="398"/>
      <c r="S60" s="375"/>
    </row>
    <row r="61" spans="1:22" s="373" customFormat="1" ht="18" customHeight="1">
      <c r="A61" s="384">
        <v>3</v>
      </c>
      <c r="B61" s="385" t="s">
        <v>813</v>
      </c>
      <c r="C61" s="386">
        <f>C10+I10+O10+C22+I22+O22+C34+I34+O34+C47+I47+O47</f>
        <v>70050453</v>
      </c>
      <c r="D61" s="960"/>
      <c r="E61" s="960"/>
      <c r="F61" s="960"/>
      <c r="G61" s="960"/>
      <c r="H61" s="960"/>
      <c r="I61" s="976"/>
      <c r="J61" s="398"/>
      <c r="K61" s="398"/>
      <c r="L61" s="398"/>
      <c r="M61" s="398"/>
      <c r="N61" s="398"/>
      <c r="O61" s="398"/>
      <c r="P61" s="398"/>
      <c r="Q61" s="398"/>
      <c r="R61" s="398"/>
      <c r="S61" s="375"/>
    </row>
    <row r="62" spans="1:22" s="373" customFormat="1" ht="18" customHeight="1">
      <c r="A62" s="384">
        <v>4</v>
      </c>
      <c r="B62" s="385" t="s">
        <v>209</v>
      </c>
      <c r="C62" s="386">
        <f>C11+I11+O11+C23+I23+O23+C35+I35+O35+C48+I48+O48</f>
        <v>18687800</v>
      </c>
      <c r="D62" s="960"/>
      <c r="E62" s="960"/>
      <c r="F62" s="960"/>
      <c r="G62" s="960"/>
      <c r="H62" s="960"/>
      <c r="I62" s="977"/>
      <c r="J62" s="412"/>
      <c r="K62" s="398"/>
      <c r="L62" s="398"/>
      <c r="M62" s="398"/>
      <c r="N62" s="398"/>
      <c r="O62" s="398"/>
      <c r="P62" s="398"/>
      <c r="Q62" s="398"/>
      <c r="R62" s="398"/>
      <c r="S62" s="375"/>
    </row>
    <row r="63" spans="1:22" s="374" customFormat="1" ht="18" customHeight="1">
      <c r="A63" s="384">
        <v>5</v>
      </c>
      <c r="B63" s="385" t="s">
        <v>814</v>
      </c>
      <c r="C63" s="386">
        <f>C12+I12+O12+C24+I24+O24+C36+I36+O36+C49+I49+O49</f>
        <v>9600000</v>
      </c>
      <c r="D63" s="960"/>
      <c r="E63" s="960"/>
      <c r="F63" s="960"/>
      <c r="G63" s="960"/>
      <c r="H63" s="960"/>
      <c r="I63" s="978"/>
      <c r="J63" s="412"/>
      <c r="K63" s="398"/>
      <c r="L63" s="398"/>
      <c r="M63" s="398"/>
      <c r="N63" s="398"/>
      <c r="O63" s="398"/>
      <c r="P63" s="398"/>
      <c r="Q63" s="398"/>
      <c r="R63" s="398"/>
      <c r="S63" s="375"/>
    </row>
    <row r="64" spans="1:22" s="375" customFormat="1" ht="18" customHeight="1">
      <c r="A64" s="384">
        <v>6</v>
      </c>
      <c r="B64" s="385" t="s">
        <v>211</v>
      </c>
      <c r="C64" s="386">
        <f>C37+I37+O37+C50+I50+O50</f>
        <v>112426050</v>
      </c>
      <c r="D64" s="960"/>
      <c r="E64" s="960"/>
      <c r="F64" s="960"/>
      <c r="G64" s="960"/>
      <c r="H64" s="973"/>
      <c r="I64" s="974"/>
    </row>
    <row r="65" spans="1:9" s="375" customFormat="1" ht="18" customHeight="1">
      <c r="A65" s="384">
        <v>7</v>
      </c>
      <c r="B65" s="385" t="s">
        <v>210</v>
      </c>
      <c r="C65" s="386">
        <f>SUM(O38+C51+I51+O51)</f>
        <v>825000</v>
      </c>
      <c r="D65" s="960"/>
      <c r="E65" s="960"/>
      <c r="F65" s="960"/>
      <c r="G65" s="960"/>
      <c r="H65" s="973"/>
      <c r="I65" s="401"/>
    </row>
    <row r="66" spans="1:9" s="375" customFormat="1" ht="18" customHeight="1">
      <c r="A66" s="384">
        <v>8</v>
      </c>
      <c r="B66" s="385" t="s">
        <v>212</v>
      </c>
      <c r="C66" s="386">
        <f>SUM(O52)</f>
        <v>202776</v>
      </c>
      <c r="D66" s="387"/>
      <c r="E66" s="387"/>
      <c r="F66" s="387"/>
      <c r="G66" s="387"/>
      <c r="H66" s="409"/>
      <c r="I66" s="401"/>
    </row>
    <row r="67" spans="1:9" s="375" customFormat="1" ht="18" customHeight="1">
      <c r="A67" s="379"/>
      <c r="B67" s="388" t="s">
        <v>105</v>
      </c>
      <c r="C67" s="389">
        <f>SUM(C59:C66)</f>
        <v>323566777</v>
      </c>
      <c r="D67" s="389"/>
      <c r="E67" s="389"/>
      <c r="F67" s="389"/>
      <c r="G67" s="389"/>
      <c r="H67" s="389"/>
      <c r="I67" s="413"/>
    </row>
    <row r="68" spans="1:9" s="375" customFormat="1" ht="12">
      <c r="A68" s="397"/>
    </row>
    <row r="69" spans="1:9">
      <c r="E69" s="410"/>
    </row>
    <row r="70" spans="1:9">
      <c r="B70" s="411"/>
    </row>
    <row r="71" spans="1:9">
      <c r="B71" s="410"/>
    </row>
    <row r="72" spans="1:9">
      <c r="B72" s="410"/>
    </row>
  </sheetData>
  <mergeCells count="143">
    <mergeCell ref="A1:S1"/>
    <mergeCell ref="A2:S2"/>
    <mergeCell ref="A3:S3"/>
    <mergeCell ref="C5:H5"/>
    <mergeCell ref="I5:N5"/>
    <mergeCell ref="O5:T5"/>
    <mergeCell ref="F6:H6"/>
    <mergeCell ref="L6:N6"/>
    <mergeCell ref="R6:T6"/>
    <mergeCell ref="E6:E7"/>
    <mergeCell ref="J6:J7"/>
    <mergeCell ref="O6:O7"/>
    <mergeCell ref="Q6:Q7"/>
    <mergeCell ref="C6:C7"/>
    <mergeCell ref="C18:C19"/>
    <mergeCell ref="C30:C31"/>
    <mergeCell ref="C43:C44"/>
    <mergeCell ref="C57:C58"/>
    <mergeCell ref="D6:D7"/>
    <mergeCell ref="C17:G17"/>
    <mergeCell ref="I17:M17"/>
    <mergeCell ref="O17:T17"/>
    <mergeCell ref="F18:H18"/>
    <mergeCell ref="L18:N18"/>
    <mergeCell ref="C29:G29"/>
    <mergeCell ref="I29:N29"/>
    <mergeCell ref="O29:T29"/>
    <mergeCell ref="F30:H30"/>
    <mergeCell ref="L30:N30"/>
    <mergeCell ref="R30:T30"/>
    <mergeCell ref="O18:O19"/>
    <mergeCell ref="O30:O31"/>
    <mergeCell ref="A5:A7"/>
    <mergeCell ref="A17:A19"/>
    <mergeCell ref="A29:A31"/>
    <mergeCell ref="A42:A44"/>
    <mergeCell ref="A56:A58"/>
    <mergeCell ref="B5:B7"/>
    <mergeCell ref="B17:B19"/>
    <mergeCell ref="B29:B31"/>
    <mergeCell ref="B42:B44"/>
    <mergeCell ref="B56:B58"/>
    <mergeCell ref="D8:D13"/>
    <mergeCell ref="D18:D19"/>
    <mergeCell ref="D20:D25"/>
    <mergeCell ref="D30:D31"/>
    <mergeCell ref="D32:D37"/>
    <mergeCell ref="D43:D44"/>
    <mergeCell ref="D45:D52"/>
    <mergeCell ref="D57:D58"/>
    <mergeCell ref="D59:D65"/>
    <mergeCell ref="C42:G42"/>
    <mergeCell ref="F43:H43"/>
    <mergeCell ref="C56:H56"/>
    <mergeCell ref="F57:H57"/>
    <mergeCell ref="E8:E13"/>
    <mergeCell ref="E18:E19"/>
    <mergeCell ref="E20:E25"/>
    <mergeCell ref="E30:E31"/>
    <mergeCell ref="E32:E37"/>
    <mergeCell ref="E43:E44"/>
    <mergeCell ref="E45:E52"/>
    <mergeCell ref="E57:E58"/>
    <mergeCell ref="E59:E65"/>
    <mergeCell ref="F8:F13"/>
    <mergeCell ref="F20:F25"/>
    <mergeCell ref="F32:F37"/>
    <mergeCell ref="F45:F52"/>
    <mergeCell ref="F59:F65"/>
    <mergeCell ref="G8:G13"/>
    <mergeCell ref="G20:G25"/>
    <mergeCell ref="G32:G37"/>
    <mergeCell ref="G45:G52"/>
    <mergeCell ref="G59:G65"/>
    <mergeCell ref="H8:H13"/>
    <mergeCell ref="H20:H25"/>
    <mergeCell ref="H32:H37"/>
    <mergeCell ref="H45:H52"/>
    <mergeCell ref="H59:H65"/>
    <mergeCell ref="I6:I7"/>
    <mergeCell ref="I18:I19"/>
    <mergeCell ref="I30:I31"/>
    <mergeCell ref="I43:I44"/>
    <mergeCell ref="I59:I64"/>
    <mergeCell ref="I42:M42"/>
    <mergeCell ref="L43:N43"/>
    <mergeCell ref="J8:J13"/>
    <mergeCell ref="J18:J19"/>
    <mergeCell ref="J20:J25"/>
    <mergeCell ref="J30:J31"/>
    <mergeCell ref="J32:J37"/>
    <mergeCell ref="J43:J44"/>
    <mergeCell ref="J45:J52"/>
    <mergeCell ref="K6:K7"/>
    <mergeCell ref="K8:K13"/>
    <mergeCell ref="K18:K19"/>
    <mergeCell ref="K20:K25"/>
    <mergeCell ref="K30:K31"/>
    <mergeCell ref="K32:K37"/>
    <mergeCell ref="K43:K44"/>
    <mergeCell ref="K45:K52"/>
    <mergeCell ref="P6:P7"/>
    <mergeCell ref="P8:P13"/>
    <mergeCell ref="P18:P19"/>
    <mergeCell ref="P20:P25"/>
    <mergeCell ref="P30:P31"/>
    <mergeCell ref="P32:P37"/>
    <mergeCell ref="P43:P44"/>
    <mergeCell ref="P45:P52"/>
    <mergeCell ref="L8:L13"/>
    <mergeCell ref="L20:L25"/>
    <mergeCell ref="L32:L37"/>
    <mergeCell ref="L45:L52"/>
    <mergeCell ref="M8:M13"/>
    <mergeCell ref="M20:M25"/>
    <mergeCell ref="M32:M37"/>
    <mergeCell ref="M45:M52"/>
    <mergeCell ref="N8:N13"/>
    <mergeCell ref="N20:N25"/>
    <mergeCell ref="N32:N37"/>
    <mergeCell ref="N45:N52"/>
    <mergeCell ref="S8:S13"/>
    <mergeCell ref="S20:S25"/>
    <mergeCell ref="S32:S37"/>
    <mergeCell ref="S45:S52"/>
    <mergeCell ref="T8:T13"/>
    <mergeCell ref="T20:T25"/>
    <mergeCell ref="T32:T37"/>
    <mergeCell ref="R43:T43"/>
    <mergeCell ref="T45:T52"/>
    <mergeCell ref="O42:T42"/>
    <mergeCell ref="Q8:Q13"/>
    <mergeCell ref="Q18:Q19"/>
    <mergeCell ref="Q20:Q25"/>
    <mergeCell ref="Q30:Q31"/>
    <mergeCell ref="Q32:Q37"/>
    <mergeCell ref="Q43:Q44"/>
    <mergeCell ref="Q45:Q52"/>
    <mergeCell ref="R8:R13"/>
    <mergeCell ref="R20:R25"/>
    <mergeCell ref="R32:R37"/>
    <mergeCell ref="R45:R52"/>
    <mergeCell ref="O43:O44"/>
  </mergeCells>
  <pageMargins left="7.6388888888888895E-2" right="0.70866141732283505" top="1.0486111111111101" bottom="0.74803149606299202" header="0.31496062992126" footer="0.31496062992126"/>
  <pageSetup paperSize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27"/>
  <sheetViews>
    <sheetView view="pageLayout" topLeftCell="A2" zoomScaleNormal="100" workbookViewId="0">
      <selection activeCell="E9" sqref="E9"/>
    </sheetView>
  </sheetViews>
  <sheetFormatPr defaultColWidth="9" defaultRowHeight="15"/>
  <cols>
    <col min="1" max="1" width="9" style="350"/>
    <col min="2" max="2" width="6.140625" style="350" customWidth="1"/>
    <col min="3" max="3" width="24.85546875" style="350" customWidth="1"/>
    <col min="4" max="4" width="18" style="350" customWidth="1"/>
    <col min="5" max="5" width="18.7109375" style="350" customWidth="1"/>
    <col min="6" max="6" width="11.42578125" style="350" customWidth="1"/>
    <col min="7" max="7" width="15.140625" style="350" customWidth="1"/>
    <col min="8" max="8" width="12" style="350" customWidth="1"/>
    <col min="9" max="16384" width="9" style="350"/>
  </cols>
  <sheetData>
    <row r="1" spans="2:8">
      <c r="B1" s="881" t="s">
        <v>825</v>
      </c>
      <c r="C1" s="881"/>
      <c r="D1" s="881"/>
      <c r="E1" s="881"/>
      <c r="F1" s="351"/>
      <c r="G1" s="351"/>
      <c r="H1" s="351"/>
    </row>
    <row r="2" spans="2:8">
      <c r="B2" s="881" t="s">
        <v>826</v>
      </c>
      <c r="C2" s="881"/>
      <c r="D2" s="881"/>
      <c r="E2" s="881"/>
      <c r="F2" s="351"/>
      <c r="G2" s="351"/>
      <c r="H2" s="351"/>
    </row>
    <row r="3" spans="2:8">
      <c r="B3" s="881" t="s">
        <v>827</v>
      </c>
      <c r="C3" s="881"/>
      <c r="D3" s="881"/>
      <c r="E3" s="881"/>
      <c r="F3" s="351"/>
      <c r="G3" s="351"/>
      <c r="H3" s="351"/>
    </row>
    <row r="4" spans="2:8">
      <c r="B4" s="999" t="s">
        <v>828</v>
      </c>
      <c r="C4" s="999"/>
    </row>
    <row r="5" spans="2:8">
      <c r="B5" s="985" t="s">
        <v>829</v>
      </c>
      <c r="C5" s="987" t="s">
        <v>830</v>
      </c>
      <c r="D5" s="989" t="s">
        <v>831</v>
      </c>
      <c r="E5" s="991" t="s">
        <v>22</v>
      </c>
    </row>
    <row r="6" spans="2:8">
      <c r="B6" s="986"/>
      <c r="C6" s="988"/>
      <c r="D6" s="990"/>
      <c r="E6" s="992"/>
    </row>
    <row r="7" spans="2:8">
      <c r="B7" s="993" t="s">
        <v>832</v>
      </c>
      <c r="C7" s="994"/>
      <c r="D7" s="995"/>
      <c r="E7" s="352"/>
    </row>
    <row r="8" spans="2:8">
      <c r="B8" s="993" t="s">
        <v>833</v>
      </c>
      <c r="C8" s="994"/>
      <c r="D8" s="995"/>
      <c r="E8" s="353"/>
    </row>
    <row r="9" spans="2:8" ht="17.45" customHeight="1">
      <c r="B9" s="354">
        <v>1</v>
      </c>
      <c r="C9" s="355" t="s">
        <v>834</v>
      </c>
      <c r="D9" s="356" t="s">
        <v>835</v>
      </c>
      <c r="E9" s="357">
        <v>2766000</v>
      </c>
      <c r="F9" s="358">
        <f>E9+E10</f>
        <v>4374200</v>
      </c>
    </row>
    <row r="10" spans="2:8" ht="17.45" customHeight="1">
      <c r="B10" s="359">
        <v>2</v>
      </c>
      <c r="C10" s="360" t="s">
        <v>836</v>
      </c>
      <c r="D10" s="361" t="str">
        <f>D9</f>
        <v>31/12/2025</v>
      </c>
      <c r="E10" s="362">
        <v>1608200</v>
      </c>
    </row>
    <row r="11" spans="2:8" ht="17.45" customHeight="1">
      <c r="B11" s="359">
        <v>3</v>
      </c>
      <c r="C11" s="360" t="s">
        <v>837</v>
      </c>
      <c r="D11" s="361" t="str">
        <f>D10</f>
        <v>31/12/2025</v>
      </c>
      <c r="E11" s="362">
        <v>0</v>
      </c>
    </row>
    <row r="12" spans="2:8" ht="17.45" customHeight="1">
      <c r="B12" s="359">
        <v>5</v>
      </c>
      <c r="C12" s="360" t="s">
        <v>222</v>
      </c>
      <c r="D12" s="361" t="str">
        <f>D11</f>
        <v>31/12/2025</v>
      </c>
      <c r="E12" s="362">
        <v>25000</v>
      </c>
    </row>
    <row r="13" spans="2:8" ht="17.45" customHeight="1">
      <c r="B13" s="359">
        <v>6</v>
      </c>
      <c r="C13" s="360" t="s">
        <v>838</v>
      </c>
      <c r="D13" s="361" t="str">
        <f>D12</f>
        <v>31/12/2025</v>
      </c>
      <c r="E13" s="363">
        <v>1148000</v>
      </c>
    </row>
    <row r="14" spans="2:8" ht="15.75">
      <c r="B14" s="996" t="s">
        <v>672</v>
      </c>
      <c r="C14" s="997"/>
      <c r="D14" s="998"/>
      <c r="E14" s="364">
        <f>SUM(E9:E13)</f>
        <v>5547200</v>
      </c>
      <c r="F14" s="358"/>
    </row>
    <row r="15" spans="2:8" ht="15.75">
      <c r="B15" s="996" t="s">
        <v>839</v>
      </c>
      <c r="C15" s="997"/>
      <c r="D15" s="998"/>
      <c r="E15" s="364">
        <v>2076000</v>
      </c>
    </row>
    <row r="16" spans="2:8" ht="15.75">
      <c r="B16" s="996" t="s">
        <v>672</v>
      </c>
      <c r="C16" s="997"/>
      <c r="D16" s="998"/>
      <c r="E16" s="364">
        <f>SUM(E14-E15)</f>
        <v>3471200</v>
      </c>
    </row>
    <row r="17" spans="2:6" ht="15.75">
      <c r="B17" s="365"/>
      <c r="C17" s="365"/>
      <c r="D17" s="365"/>
      <c r="E17" s="366"/>
    </row>
    <row r="18" spans="2:6">
      <c r="B18" s="880" t="s">
        <v>107</v>
      </c>
      <c r="C18" s="880"/>
      <c r="D18" s="880"/>
      <c r="E18" s="880"/>
    </row>
    <row r="19" spans="2:6">
      <c r="B19" s="880" t="s">
        <v>108</v>
      </c>
      <c r="C19" s="880"/>
      <c r="D19" s="880"/>
      <c r="E19" s="880"/>
    </row>
    <row r="20" spans="2:6">
      <c r="B20" s="367"/>
      <c r="C20" s="367"/>
      <c r="D20" s="367"/>
      <c r="E20" s="367"/>
    </row>
    <row r="22" spans="2:6">
      <c r="B22" s="880" t="s">
        <v>109</v>
      </c>
      <c r="C22" s="880"/>
      <c r="E22" s="367" t="s">
        <v>110</v>
      </c>
    </row>
    <row r="23" spans="2:6">
      <c r="F23" s="368"/>
    </row>
    <row r="24" spans="2:6">
      <c r="D24" s="369"/>
      <c r="F24" s="368"/>
    </row>
    <row r="25" spans="2:6">
      <c r="D25" s="369"/>
      <c r="F25" s="368"/>
    </row>
    <row r="27" spans="2:6">
      <c r="B27" s="882" t="s">
        <v>111</v>
      </c>
      <c r="C27" s="882"/>
      <c r="D27" s="368"/>
      <c r="E27" s="370" t="s">
        <v>172</v>
      </c>
      <c r="F27" s="368"/>
    </row>
  </sheetData>
  <mergeCells count="17">
    <mergeCell ref="B1:E1"/>
    <mergeCell ref="B2:E2"/>
    <mergeCell ref="B3:E3"/>
    <mergeCell ref="B4:C4"/>
    <mergeCell ref="B7:D7"/>
    <mergeCell ref="B19:E19"/>
    <mergeCell ref="B22:C22"/>
    <mergeCell ref="B27:C27"/>
    <mergeCell ref="B5:B6"/>
    <mergeCell ref="C5:C6"/>
    <mergeCell ref="D5:D6"/>
    <mergeCell ref="E5:E6"/>
    <mergeCell ref="B8:D8"/>
    <mergeCell ref="B14:D14"/>
    <mergeCell ref="B15:D15"/>
    <mergeCell ref="B16:D16"/>
    <mergeCell ref="B18:E18"/>
  </mergeCells>
  <pageMargins left="1.11805555555556" right="0.7" top="1.0833333333333299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U74"/>
  <sheetViews>
    <sheetView view="pageLayout" topLeftCell="A44" zoomScale="60" zoomScaleNormal="100" zoomScaleSheetLayoutView="70" zoomScalePageLayoutView="60" workbookViewId="0">
      <selection activeCell="H57" sqref="H57"/>
    </sheetView>
  </sheetViews>
  <sheetFormatPr defaultColWidth="9" defaultRowHeight="12.75"/>
  <cols>
    <col min="1" max="1" width="4.5703125" style="212" customWidth="1"/>
    <col min="2" max="2" width="36.85546875" style="212" customWidth="1"/>
    <col min="3" max="3" width="15" style="212" customWidth="1"/>
    <col min="4" max="4" width="8.7109375" style="212" customWidth="1"/>
    <col min="5" max="5" width="6.28515625" style="212" customWidth="1"/>
    <col min="6" max="6" width="16" style="212" customWidth="1"/>
    <col min="7" max="7" width="18" style="212" customWidth="1"/>
    <col min="8" max="8" width="12.140625" style="212" customWidth="1"/>
    <col min="9" max="9" width="14.7109375" style="212" customWidth="1"/>
    <col min="10" max="10" width="8" style="212" customWidth="1"/>
    <col min="11" max="11" width="16" style="212" customWidth="1"/>
    <col min="12" max="12" width="8.85546875" style="212" customWidth="1"/>
    <col min="13" max="13" width="16.85546875" style="212" customWidth="1"/>
    <col min="14" max="14" width="10.5703125" style="212" customWidth="1"/>
    <col min="15" max="16" width="17.85546875" style="212" customWidth="1"/>
    <col min="17" max="17" width="14.140625" style="212" customWidth="1"/>
    <col min="18" max="18" width="9.140625" style="212"/>
    <col min="19" max="19" width="15.5703125" style="212" customWidth="1"/>
    <col min="20" max="20" width="10.140625" style="212" customWidth="1"/>
    <col min="21" max="21" width="12.85546875" style="212" customWidth="1"/>
    <col min="22" max="256" width="9.140625" style="212"/>
    <col min="257" max="257" width="4.5703125" style="212" customWidth="1"/>
    <col min="258" max="258" width="25.85546875" style="212" customWidth="1"/>
    <col min="259" max="259" width="16.42578125" style="212" customWidth="1"/>
    <col min="260" max="260" width="9.28515625" style="212" customWidth="1"/>
    <col min="261" max="261" width="6.28515625" style="212" customWidth="1"/>
    <col min="262" max="262" width="14.42578125" style="212" customWidth="1"/>
    <col min="263" max="263" width="15.5703125" style="212" customWidth="1"/>
    <col min="264" max="264" width="10.5703125" style="212" customWidth="1"/>
    <col min="265" max="265" width="14.42578125" style="212" customWidth="1"/>
    <col min="266" max="266" width="8" style="212" customWidth="1"/>
    <col min="267" max="267" width="16" style="212" customWidth="1"/>
    <col min="268" max="268" width="8.85546875" style="212" customWidth="1"/>
    <col min="269" max="269" width="16.85546875" style="212" customWidth="1"/>
    <col min="270" max="270" width="9.5703125" style="212" customWidth="1"/>
    <col min="271" max="271" width="16.140625" style="212" customWidth="1"/>
    <col min="272" max="272" width="17.85546875" style="212" customWidth="1"/>
    <col min="273" max="273" width="14.140625" style="212" customWidth="1"/>
    <col min="274" max="274" width="9.140625" style="212"/>
    <col min="275" max="275" width="15.5703125" style="212" customWidth="1"/>
    <col min="276" max="276" width="10.140625" style="212" customWidth="1"/>
    <col min="277" max="277" width="12.85546875" style="212" customWidth="1"/>
    <col min="278" max="512" width="9.140625" style="212"/>
    <col min="513" max="513" width="4.5703125" style="212" customWidth="1"/>
    <col min="514" max="514" width="25.85546875" style="212" customWidth="1"/>
    <col min="515" max="515" width="16.42578125" style="212" customWidth="1"/>
    <col min="516" max="516" width="9.28515625" style="212" customWidth="1"/>
    <col min="517" max="517" width="6.28515625" style="212" customWidth="1"/>
    <col min="518" max="518" width="14.42578125" style="212" customWidth="1"/>
    <col min="519" max="519" width="15.5703125" style="212" customWidth="1"/>
    <col min="520" max="520" width="10.5703125" style="212" customWidth="1"/>
    <col min="521" max="521" width="14.42578125" style="212" customWidth="1"/>
    <col min="522" max="522" width="8" style="212" customWidth="1"/>
    <col min="523" max="523" width="16" style="212" customWidth="1"/>
    <col min="524" max="524" width="8.85546875" style="212" customWidth="1"/>
    <col min="525" max="525" width="16.85546875" style="212" customWidth="1"/>
    <col min="526" max="526" width="9.5703125" style="212" customWidth="1"/>
    <col min="527" max="527" width="16.140625" style="212" customWidth="1"/>
    <col min="528" max="528" width="17.85546875" style="212" customWidth="1"/>
    <col min="529" max="529" width="14.140625" style="212" customWidth="1"/>
    <col min="530" max="530" width="9.140625" style="212"/>
    <col min="531" max="531" width="15.5703125" style="212" customWidth="1"/>
    <col min="532" max="532" width="10.140625" style="212" customWidth="1"/>
    <col min="533" max="533" width="12.85546875" style="212" customWidth="1"/>
    <col min="534" max="768" width="9.140625" style="212"/>
    <col min="769" max="769" width="4.5703125" style="212" customWidth="1"/>
    <col min="770" max="770" width="25.85546875" style="212" customWidth="1"/>
    <col min="771" max="771" width="16.42578125" style="212" customWidth="1"/>
    <col min="772" max="772" width="9.28515625" style="212" customWidth="1"/>
    <col min="773" max="773" width="6.28515625" style="212" customWidth="1"/>
    <col min="774" max="774" width="14.42578125" style="212" customWidth="1"/>
    <col min="775" max="775" width="15.5703125" style="212" customWidth="1"/>
    <col min="776" max="776" width="10.5703125" style="212" customWidth="1"/>
    <col min="777" max="777" width="14.42578125" style="212" customWidth="1"/>
    <col min="778" max="778" width="8" style="212" customWidth="1"/>
    <col min="779" max="779" width="16" style="212" customWidth="1"/>
    <col min="780" max="780" width="8.85546875" style="212" customWidth="1"/>
    <col min="781" max="781" width="16.85546875" style="212" customWidth="1"/>
    <col min="782" max="782" width="9.5703125" style="212" customWidth="1"/>
    <col min="783" max="783" width="16.140625" style="212" customWidth="1"/>
    <col min="784" max="784" width="17.85546875" style="212" customWidth="1"/>
    <col min="785" max="785" width="14.140625" style="212" customWidth="1"/>
    <col min="786" max="786" width="9.140625" style="212"/>
    <col min="787" max="787" width="15.5703125" style="212" customWidth="1"/>
    <col min="788" max="788" width="10.140625" style="212" customWidth="1"/>
    <col min="789" max="789" width="12.85546875" style="212" customWidth="1"/>
    <col min="790" max="1024" width="9.140625" style="212"/>
    <col min="1025" max="1025" width="4.5703125" style="212" customWidth="1"/>
    <col min="1026" max="1026" width="25.85546875" style="212" customWidth="1"/>
    <col min="1027" max="1027" width="16.42578125" style="212" customWidth="1"/>
    <col min="1028" max="1028" width="9.28515625" style="212" customWidth="1"/>
    <col min="1029" max="1029" width="6.28515625" style="212" customWidth="1"/>
    <col min="1030" max="1030" width="14.42578125" style="212" customWidth="1"/>
    <col min="1031" max="1031" width="15.5703125" style="212" customWidth="1"/>
    <col min="1032" max="1032" width="10.5703125" style="212" customWidth="1"/>
    <col min="1033" max="1033" width="14.42578125" style="212" customWidth="1"/>
    <col min="1034" max="1034" width="8" style="212" customWidth="1"/>
    <col min="1035" max="1035" width="16" style="212" customWidth="1"/>
    <col min="1036" max="1036" width="8.85546875" style="212" customWidth="1"/>
    <col min="1037" max="1037" width="16.85546875" style="212" customWidth="1"/>
    <col min="1038" max="1038" width="9.5703125" style="212" customWidth="1"/>
    <col min="1039" max="1039" width="16.140625" style="212" customWidth="1"/>
    <col min="1040" max="1040" width="17.85546875" style="212" customWidth="1"/>
    <col min="1041" max="1041" width="14.140625" style="212" customWidth="1"/>
    <col min="1042" max="1042" width="9.140625" style="212"/>
    <col min="1043" max="1043" width="15.5703125" style="212" customWidth="1"/>
    <col min="1044" max="1044" width="10.140625" style="212" customWidth="1"/>
    <col min="1045" max="1045" width="12.85546875" style="212" customWidth="1"/>
    <col min="1046" max="1280" width="9.140625" style="212"/>
    <col min="1281" max="1281" width="4.5703125" style="212" customWidth="1"/>
    <col min="1282" max="1282" width="25.85546875" style="212" customWidth="1"/>
    <col min="1283" max="1283" width="16.42578125" style="212" customWidth="1"/>
    <col min="1284" max="1284" width="9.28515625" style="212" customWidth="1"/>
    <col min="1285" max="1285" width="6.28515625" style="212" customWidth="1"/>
    <col min="1286" max="1286" width="14.42578125" style="212" customWidth="1"/>
    <col min="1287" max="1287" width="15.5703125" style="212" customWidth="1"/>
    <col min="1288" max="1288" width="10.5703125" style="212" customWidth="1"/>
    <col min="1289" max="1289" width="14.42578125" style="212" customWidth="1"/>
    <col min="1290" max="1290" width="8" style="212" customWidth="1"/>
    <col min="1291" max="1291" width="16" style="212" customWidth="1"/>
    <col min="1292" max="1292" width="8.85546875" style="212" customWidth="1"/>
    <col min="1293" max="1293" width="16.85546875" style="212" customWidth="1"/>
    <col min="1294" max="1294" width="9.5703125" style="212" customWidth="1"/>
    <col min="1295" max="1295" width="16.140625" style="212" customWidth="1"/>
    <col min="1296" max="1296" width="17.85546875" style="212" customWidth="1"/>
    <col min="1297" max="1297" width="14.140625" style="212" customWidth="1"/>
    <col min="1298" max="1298" width="9.140625" style="212"/>
    <col min="1299" max="1299" width="15.5703125" style="212" customWidth="1"/>
    <col min="1300" max="1300" width="10.140625" style="212" customWidth="1"/>
    <col min="1301" max="1301" width="12.85546875" style="212" customWidth="1"/>
    <col min="1302" max="1536" width="9.140625" style="212"/>
    <col min="1537" max="1537" width="4.5703125" style="212" customWidth="1"/>
    <col min="1538" max="1538" width="25.85546875" style="212" customWidth="1"/>
    <col min="1539" max="1539" width="16.42578125" style="212" customWidth="1"/>
    <col min="1540" max="1540" width="9.28515625" style="212" customWidth="1"/>
    <col min="1541" max="1541" width="6.28515625" style="212" customWidth="1"/>
    <col min="1542" max="1542" width="14.42578125" style="212" customWidth="1"/>
    <col min="1543" max="1543" width="15.5703125" style="212" customWidth="1"/>
    <col min="1544" max="1544" width="10.5703125" style="212" customWidth="1"/>
    <col min="1545" max="1545" width="14.42578125" style="212" customWidth="1"/>
    <col min="1546" max="1546" width="8" style="212" customWidth="1"/>
    <col min="1547" max="1547" width="16" style="212" customWidth="1"/>
    <col min="1548" max="1548" width="8.85546875" style="212" customWidth="1"/>
    <col min="1549" max="1549" width="16.85546875" style="212" customWidth="1"/>
    <col min="1550" max="1550" width="9.5703125" style="212" customWidth="1"/>
    <col min="1551" max="1551" width="16.140625" style="212" customWidth="1"/>
    <col min="1552" max="1552" width="17.85546875" style="212" customWidth="1"/>
    <col min="1553" max="1553" width="14.140625" style="212" customWidth="1"/>
    <col min="1554" max="1554" width="9.140625" style="212"/>
    <col min="1555" max="1555" width="15.5703125" style="212" customWidth="1"/>
    <col min="1556" max="1556" width="10.140625" style="212" customWidth="1"/>
    <col min="1557" max="1557" width="12.85546875" style="212" customWidth="1"/>
    <col min="1558" max="1792" width="9.140625" style="212"/>
    <col min="1793" max="1793" width="4.5703125" style="212" customWidth="1"/>
    <col min="1794" max="1794" width="25.85546875" style="212" customWidth="1"/>
    <col min="1795" max="1795" width="16.42578125" style="212" customWidth="1"/>
    <col min="1796" max="1796" width="9.28515625" style="212" customWidth="1"/>
    <col min="1797" max="1797" width="6.28515625" style="212" customWidth="1"/>
    <col min="1798" max="1798" width="14.42578125" style="212" customWidth="1"/>
    <col min="1799" max="1799" width="15.5703125" style="212" customWidth="1"/>
    <col min="1800" max="1800" width="10.5703125" style="212" customWidth="1"/>
    <col min="1801" max="1801" width="14.42578125" style="212" customWidth="1"/>
    <col min="1802" max="1802" width="8" style="212" customWidth="1"/>
    <col min="1803" max="1803" width="16" style="212" customWidth="1"/>
    <col min="1804" max="1804" width="8.85546875" style="212" customWidth="1"/>
    <col min="1805" max="1805" width="16.85546875" style="212" customWidth="1"/>
    <col min="1806" max="1806" width="9.5703125" style="212" customWidth="1"/>
    <col min="1807" max="1807" width="16.140625" style="212" customWidth="1"/>
    <col min="1808" max="1808" width="17.85546875" style="212" customWidth="1"/>
    <col min="1809" max="1809" width="14.140625" style="212" customWidth="1"/>
    <col min="1810" max="1810" width="9.140625" style="212"/>
    <col min="1811" max="1811" width="15.5703125" style="212" customWidth="1"/>
    <col min="1812" max="1812" width="10.140625" style="212" customWidth="1"/>
    <col min="1813" max="1813" width="12.85546875" style="212" customWidth="1"/>
    <col min="1814" max="2048" width="9.140625" style="212"/>
    <col min="2049" max="2049" width="4.5703125" style="212" customWidth="1"/>
    <col min="2050" max="2050" width="25.85546875" style="212" customWidth="1"/>
    <col min="2051" max="2051" width="16.42578125" style="212" customWidth="1"/>
    <col min="2052" max="2052" width="9.28515625" style="212" customWidth="1"/>
    <col min="2053" max="2053" width="6.28515625" style="212" customWidth="1"/>
    <col min="2054" max="2054" width="14.42578125" style="212" customWidth="1"/>
    <col min="2055" max="2055" width="15.5703125" style="212" customWidth="1"/>
    <col min="2056" max="2056" width="10.5703125" style="212" customWidth="1"/>
    <col min="2057" max="2057" width="14.42578125" style="212" customWidth="1"/>
    <col min="2058" max="2058" width="8" style="212" customWidth="1"/>
    <col min="2059" max="2059" width="16" style="212" customWidth="1"/>
    <col min="2060" max="2060" width="8.85546875" style="212" customWidth="1"/>
    <col min="2061" max="2061" width="16.85546875" style="212" customWidth="1"/>
    <col min="2062" max="2062" width="9.5703125" style="212" customWidth="1"/>
    <col min="2063" max="2063" width="16.140625" style="212" customWidth="1"/>
    <col min="2064" max="2064" width="17.85546875" style="212" customWidth="1"/>
    <col min="2065" max="2065" width="14.140625" style="212" customWidth="1"/>
    <col min="2066" max="2066" width="9.140625" style="212"/>
    <col min="2067" max="2067" width="15.5703125" style="212" customWidth="1"/>
    <col min="2068" max="2068" width="10.140625" style="212" customWidth="1"/>
    <col min="2069" max="2069" width="12.85546875" style="212" customWidth="1"/>
    <col min="2070" max="2304" width="9.140625" style="212"/>
    <col min="2305" max="2305" width="4.5703125" style="212" customWidth="1"/>
    <col min="2306" max="2306" width="25.85546875" style="212" customWidth="1"/>
    <col min="2307" max="2307" width="16.42578125" style="212" customWidth="1"/>
    <col min="2308" max="2308" width="9.28515625" style="212" customWidth="1"/>
    <col min="2309" max="2309" width="6.28515625" style="212" customWidth="1"/>
    <col min="2310" max="2310" width="14.42578125" style="212" customWidth="1"/>
    <col min="2311" max="2311" width="15.5703125" style="212" customWidth="1"/>
    <col min="2312" max="2312" width="10.5703125" style="212" customWidth="1"/>
    <col min="2313" max="2313" width="14.42578125" style="212" customWidth="1"/>
    <col min="2314" max="2314" width="8" style="212" customWidth="1"/>
    <col min="2315" max="2315" width="16" style="212" customWidth="1"/>
    <col min="2316" max="2316" width="8.85546875" style="212" customWidth="1"/>
    <col min="2317" max="2317" width="16.85546875" style="212" customWidth="1"/>
    <col min="2318" max="2318" width="9.5703125" style="212" customWidth="1"/>
    <col min="2319" max="2319" width="16.140625" style="212" customWidth="1"/>
    <col min="2320" max="2320" width="17.85546875" style="212" customWidth="1"/>
    <col min="2321" max="2321" width="14.140625" style="212" customWidth="1"/>
    <col min="2322" max="2322" width="9.140625" style="212"/>
    <col min="2323" max="2323" width="15.5703125" style="212" customWidth="1"/>
    <col min="2324" max="2324" width="10.140625" style="212" customWidth="1"/>
    <col min="2325" max="2325" width="12.85546875" style="212" customWidth="1"/>
    <col min="2326" max="2560" width="9.140625" style="212"/>
    <col min="2561" max="2561" width="4.5703125" style="212" customWidth="1"/>
    <col min="2562" max="2562" width="25.85546875" style="212" customWidth="1"/>
    <col min="2563" max="2563" width="16.42578125" style="212" customWidth="1"/>
    <col min="2564" max="2564" width="9.28515625" style="212" customWidth="1"/>
    <col min="2565" max="2565" width="6.28515625" style="212" customWidth="1"/>
    <col min="2566" max="2566" width="14.42578125" style="212" customWidth="1"/>
    <col min="2567" max="2567" width="15.5703125" style="212" customWidth="1"/>
    <col min="2568" max="2568" width="10.5703125" style="212" customWidth="1"/>
    <col min="2569" max="2569" width="14.42578125" style="212" customWidth="1"/>
    <col min="2570" max="2570" width="8" style="212" customWidth="1"/>
    <col min="2571" max="2571" width="16" style="212" customWidth="1"/>
    <col min="2572" max="2572" width="8.85546875" style="212" customWidth="1"/>
    <col min="2573" max="2573" width="16.85546875" style="212" customWidth="1"/>
    <col min="2574" max="2574" width="9.5703125" style="212" customWidth="1"/>
    <col min="2575" max="2575" width="16.140625" style="212" customWidth="1"/>
    <col min="2576" max="2576" width="17.85546875" style="212" customWidth="1"/>
    <col min="2577" max="2577" width="14.140625" style="212" customWidth="1"/>
    <col min="2578" max="2578" width="9.140625" style="212"/>
    <col min="2579" max="2579" width="15.5703125" style="212" customWidth="1"/>
    <col min="2580" max="2580" width="10.140625" style="212" customWidth="1"/>
    <col min="2581" max="2581" width="12.85546875" style="212" customWidth="1"/>
    <col min="2582" max="2816" width="9.140625" style="212"/>
    <col min="2817" max="2817" width="4.5703125" style="212" customWidth="1"/>
    <col min="2818" max="2818" width="25.85546875" style="212" customWidth="1"/>
    <col min="2819" max="2819" width="16.42578125" style="212" customWidth="1"/>
    <col min="2820" max="2820" width="9.28515625" style="212" customWidth="1"/>
    <col min="2821" max="2821" width="6.28515625" style="212" customWidth="1"/>
    <col min="2822" max="2822" width="14.42578125" style="212" customWidth="1"/>
    <col min="2823" max="2823" width="15.5703125" style="212" customWidth="1"/>
    <col min="2824" max="2824" width="10.5703125" style="212" customWidth="1"/>
    <col min="2825" max="2825" width="14.42578125" style="212" customWidth="1"/>
    <col min="2826" max="2826" width="8" style="212" customWidth="1"/>
    <col min="2827" max="2827" width="16" style="212" customWidth="1"/>
    <col min="2828" max="2828" width="8.85546875" style="212" customWidth="1"/>
    <col min="2829" max="2829" width="16.85546875" style="212" customWidth="1"/>
    <col min="2830" max="2830" width="9.5703125" style="212" customWidth="1"/>
    <col min="2831" max="2831" width="16.140625" style="212" customWidth="1"/>
    <col min="2832" max="2832" width="17.85546875" style="212" customWidth="1"/>
    <col min="2833" max="2833" width="14.140625" style="212" customWidth="1"/>
    <col min="2834" max="2834" width="9.140625" style="212"/>
    <col min="2835" max="2835" width="15.5703125" style="212" customWidth="1"/>
    <col min="2836" max="2836" width="10.140625" style="212" customWidth="1"/>
    <col min="2837" max="2837" width="12.85546875" style="212" customWidth="1"/>
    <col min="2838" max="3072" width="9.140625" style="212"/>
    <col min="3073" max="3073" width="4.5703125" style="212" customWidth="1"/>
    <col min="3074" max="3074" width="25.85546875" style="212" customWidth="1"/>
    <col min="3075" max="3075" width="16.42578125" style="212" customWidth="1"/>
    <col min="3076" max="3076" width="9.28515625" style="212" customWidth="1"/>
    <col min="3077" max="3077" width="6.28515625" style="212" customWidth="1"/>
    <col min="3078" max="3078" width="14.42578125" style="212" customWidth="1"/>
    <col min="3079" max="3079" width="15.5703125" style="212" customWidth="1"/>
    <col min="3080" max="3080" width="10.5703125" style="212" customWidth="1"/>
    <col min="3081" max="3081" width="14.42578125" style="212" customWidth="1"/>
    <col min="3082" max="3082" width="8" style="212" customWidth="1"/>
    <col min="3083" max="3083" width="16" style="212" customWidth="1"/>
    <col min="3084" max="3084" width="8.85546875" style="212" customWidth="1"/>
    <col min="3085" max="3085" width="16.85546875" style="212" customWidth="1"/>
    <col min="3086" max="3086" width="9.5703125" style="212" customWidth="1"/>
    <col min="3087" max="3087" width="16.140625" style="212" customWidth="1"/>
    <col min="3088" max="3088" width="17.85546875" style="212" customWidth="1"/>
    <col min="3089" max="3089" width="14.140625" style="212" customWidth="1"/>
    <col min="3090" max="3090" width="9.140625" style="212"/>
    <col min="3091" max="3091" width="15.5703125" style="212" customWidth="1"/>
    <col min="3092" max="3092" width="10.140625" style="212" customWidth="1"/>
    <col min="3093" max="3093" width="12.85546875" style="212" customWidth="1"/>
    <col min="3094" max="3328" width="9.140625" style="212"/>
    <col min="3329" max="3329" width="4.5703125" style="212" customWidth="1"/>
    <col min="3330" max="3330" width="25.85546875" style="212" customWidth="1"/>
    <col min="3331" max="3331" width="16.42578125" style="212" customWidth="1"/>
    <col min="3332" max="3332" width="9.28515625" style="212" customWidth="1"/>
    <col min="3333" max="3333" width="6.28515625" style="212" customWidth="1"/>
    <col min="3334" max="3334" width="14.42578125" style="212" customWidth="1"/>
    <col min="3335" max="3335" width="15.5703125" style="212" customWidth="1"/>
    <col min="3336" max="3336" width="10.5703125" style="212" customWidth="1"/>
    <col min="3337" max="3337" width="14.42578125" style="212" customWidth="1"/>
    <col min="3338" max="3338" width="8" style="212" customWidth="1"/>
    <col min="3339" max="3339" width="16" style="212" customWidth="1"/>
    <col min="3340" max="3340" width="8.85546875" style="212" customWidth="1"/>
    <col min="3341" max="3341" width="16.85546875" style="212" customWidth="1"/>
    <col min="3342" max="3342" width="9.5703125" style="212" customWidth="1"/>
    <col min="3343" max="3343" width="16.140625" style="212" customWidth="1"/>
    <col min="3344" max="3344" width="17.85546875" style="212" customWidth="1"/>
    <col min="3345" max="3345" width="14.140625" style="212" customWidth="1"/>
    <col min="3346" max="3346" width="9.140625" style="212"/>
    <col min="3347" max="3347" width="15.5703125" style="212" customWidth="1"/>
    <col min="3348" max="3348" width="10.140625" style="212" customWidth="1"/>
    <col min="3349" max="3349" width="12.85546875" style="212" customWidth="1"/>
    <col min="3350" max="3584" width="9.140625" style="212"/>
    <col min="3585" max="3585" width="4.5703125" style="212" customWidth="1"/>
    <col min="3586" max="3586" width="25.85546875" style="212" customWidth="1"/>
    <col min="3587" max="3587" width="16.42578125" style="212" customWidth="1"/>
    <col min="3588" max="3588" width="9.28515625" style="212" customWidth="1"/>
    <col min="3589" max="3589" width="6.28515625" style="212" customWidth="1"/>
    <col min="3590" max="3590" width="14.42578125" style="212" customWidth="1"/>
    <col min="3591" max="3591" width="15.5703125" style="212" customWidth="1"/>
    <col min="3592" max="3592" width="10.5703125" style="212" customWidth="1"/>
    <col min="3593" max="3593" width="14.42578125" style="212" customWidth="1"/>
    <col min="3594" max="3594" width="8" style="212" customWidth="1"/>
    <col min="3595" max="3595" width="16" style="212" customWidth="1"/>
    <col min="3596" max="3596" width="8.85546875" style="212" customWidth="1"/>
    <col min="3597" max="3597" width="16.85546875" style="212" customWidth="1"/>
    <col min="3598" max="3598" width="9.5703125" style="212" customWidth="1"/>
    <col min="3599" max="3599" width="16.140625" style="212" customWidth="1"/>
    <col min="3600" max="3600" width="17.85546875" style="212" customWidth="1"/>
    <col min="3601" max="3601" width="14.140625" style="212" customWidth="1"/>
    <col min="3602" max="3602" width="9.140625" style="212"/>
    <col min="3603" max="3603" width="15.5703125" style="212" customWidth="1"/>
    <col min="3604" max="3604" width="10.140625" style="212" customWidth="1"/>
    <col min="3605" max="3605" width="12.85546875" style="212" customWidth="1"/>
    <col min="3606" max="3840" width="9.140625" style="212"/>
    <col min="3841" max="3841" width="4.5703125" style="212" customWidth="1"/>
    <col min="3842" max="3842" width="25.85546875" style="212" customWidth="1"/>
    <col min="3843" max="3843" width="16.42578125" style="212" customWidth="1"/>
    <col min="3844" max="3844" width="9.28515625" style="212" customWidth="1"/>
    <col min="3845" max="3845" width="6.28515625" style="212" customWidth="1"/>
    <col min="3846" max="3846" width="14.42578125" style="212" customWidth="1"/>
    <col min="3847" max="3847" width="15.5703125" style="212" customWidth="1"/>
    <col min="3848" max="3848" width="10.5703125" style="212" customWidth="1"/>
    <col min="3849" max="3849" width="14.42578125" style="212" customWidth="1"/>
    <col min="3850" max="3850" width="8" style="212" customWidth="1"/>
    <col min="3851" max="3851" width="16" style="212" customWidth="1"/>
    <col min="3852" max="3852" width="8.85546875" style="212" customWidth="1"/>
    <col min="3853" max="3853" width="16.85546875" style="212" customWidth="1"/>
    <col min="3854" max="3854" width="9.5703125" style="212" customWidth="1"/>
    <col min="3855" max="3855" width="16.140625" style="212" customWidth="1"/>
    <col min="3856" max="3856" width="17.85546875" style="212" customWidth="1"/>
    <col min="3857" max="3857" width="14.140625" style="212" customWidth="1"/>
    <col min="3858" max="3858" width="9.140625" style="212"/>
    <col min="3859" max="3859" width="15.5703125" style="212" customWidth="1"/>
    <col min="3860" max="3860" width="10.140625" style="212" customWidth="1"/>
    <col min="3861" max="3861" width="12.85546875" style="212" customWidth="1"/>
    <col min="3862" max="4096" width="9.140625" style="212"/>
    <col min="4097" max="4097" width="4.5703125" style="212" customWidth="1"/>
    <col min="4098" max="4098" width="25.85546875" style="212" customWidth="1"/>
    <col min="4099" max="4099" width="16.42578125" style="212" customWidth="1"/>
    <col min="4100" max="4100" width="9.28515625" style="212" customWidth="1"/>
    <col min="4101" max="4101" width="6.28515625" style="212" customWidth="1"/>
    <col min="4102" max="4102" width="14.42578125" style="212" customWidth="1"/>
    <col min="4103" max="4103" width="15.5703125" style="212" customWidth="1"/>
    <col min="4104" max="4104" width="10.5703125" style="212" customWidth="1"/>
    <col min="4105" max="4105" width="14.42578125" style="212" customWidth="1"/>
    <col min="4106" max="4106" width="8" style="212" customWidth="1"/>
    <col min="4107" max="4107" width="16" style="212" customWidth="1"/>
    <col min="4108" max="4108" width="8.85546875" style="212" customWidth="1"/>
    <col min="4109" max="4109" width="16.85546875" style="212" customWidth="1"/>
    <col min="4110" max="4110" width="9.5703125" style="212" customWidth="1"/>
    <col min="4111" max="4111" width="16.140625" style="212" customWidth="1"/>
    <col min="4112" max="4112" width="17.85546875" style="212" customWidth="1"/>
    <col min="4113" max="4113" width="14.140625" style="212" customWidth="1"/>
    <col min="4114" max="4114" width="9.140625" style="212"/>
    <col min="4115" max="4115" width="15.5703125" style="212" customWidth="1"/>
    <col min="4116" max="4116" width="10.140625" style="212" customWidth="1"/>
    <col min="4117" max="4117" width="12.85546875" style="212" customWidth="1"/>
    <col min="4118" max="4352" width="9.140625" style="212"/>
    <col min="4353" max="4353" width="4.5703125" style="212" customWidth="1"/>
    <col min="4354" max="4354" width="25.85546875" style="212" customWidth="1"/>
    <col min="4355" max="4355" width="16.42578125" style="212" customWidth="1"/>
    <col min="4356" max="4356" width="9.28515625" style="212" customWidth="1"/>
    <col min="4357" max="4357" width="6.28515625" style="212" customWidth="1"/>
    <col min="4358" max="4358" width="14.42578125" style="212" customWidth="1"/>
    <col min="4359" max="4359" width="15.5703125" style="212" customWidth="1"/>
    <col min="4360" max="4360" width="10.5703125" style="212" customWidth="1"/>
    <col min="4361" max="4361" width="14.42578125" style="212" customWidth="1"/>
    <col min="4362" max="4362" width="8" style="212" customWidth="1"/>
    <col min="4363" max="4363" width="16" style="212" customWidth="1"/>
    <col min="4364" max="4364" width="8.85546875" style="212" customWidth="1"/>
    <col min="4365" max="4365" width="16.85546875" style="212" customWidth="1"/>
    <col min="4366" max="4366" width="9.5703125" style="212" customWidth="1"/>
    <col min="4367" max="4367" width="16.140625" style="212" customWidth="1"/>
    <col min="4368" max="4368" width="17.85546875" style="212" customWidth="1"/>
    <col min="4369" max="4369" width="14.140625" style="212" customWidth="1"/>
    <col min="4370" max="4370" width="9.140625" style="212"/>
    <col min="4371" max="4371" width="15.5703125" style="212" customWidth="1"/>
    <col min="4372" max="4372" width="10.140625" style="212" customWidth="1"/>
    <col min="4373" max="4373" width="12.85546875" style="212" customWidth="1"/>
    <col min="4374" max="4608" width="9.140625" style="212"/>
    <col min="4609" max="4609" width="4.5703125" style="212" customWidth="1"/>
    <col min="4610" max="4610" width="25.85546875" style="212" customWidth="1"/>
    <col min="4611" max="4611" width="16.42578125" style="212" customWidth="1"/>
    <col min="4612" max="4612" width="9.28515625" style="212" customWidth="1"/>
    <col min="4613" max="4613" width="6.28515625" style="212" customWidth="1"/>
    <col min="4614" max="4614" width="14.42578125" style="212" customWidth="1"/>
    <col min="4615" max="4615" width="15.5703125" style="212" customWidth="1"/>
    <col min="4616" max="4616" width="10.5703125" style="212" customWidth="1"/>
    <col min="4617" max="4617" width="14.42578125" style="212" customWidth="1"/>
    <col min="4618" max="4618" width="8" style="212" customWidth="1"/>
    <col min="4619" max="4619" width="16" style="212" customWidth="1"/>
    <col min="4620" max="4620" width="8.85546875" style="212" customWidth="1"/>
    <col min="4621" max="4621" width="16.85546875" style="212" customWidth="1"/>
    <col min="4622" max="4622" width="9.5703125" style="212" customWidth="1"/>
    <col min="4623" max="4623" width="16.140625" style="212" customWidth="1"/>
    <col min="4624" max="4624" width="17.85546875" style="212" customWidth="1"/>
    <col min="4625" max="4625" width="14.140625" style="212" customWidth="1"/>
    <col min="4626" max="4626" width="9.140625" style="212"/>
    <col min="4627" max="4627" width="15.5703125" style="212" customWidth="1"/>
    <col min="4628" max="4628" width="10.140625" style="212" customWidth="1"/>
    <col min="4629" max="4629" width="12.85546875" style="212" customWidth="1"/>
    <col min="4630" max="4864" width="9.140625" style="212"/>
    <col min="4865" max="4865" width="4.5703125" style="212" customWidth="1"/>
    <col min="4866" max="4866" width="25.85546875" style="212" customWidth="1"/>
    <col min="4867" max="4867" width="16.42578125" style="212" customWidth="1"/>
    <col min="4868" max="4868" width="9.28515625" style="212" customWidth="1"/>
    <col min="4869" max="4869" width="6.28515625" style="212" customWidth="1"/>
    <col min="4870" max="4870" width="14.42578125" style="212" customWidth="1"/>
    <col min="4871" max="4871" width="15.5703125" style="212" customWidth="1"/>
    <col min="4872" max="4872" width="10.5703125" style="212" customWidth="1"/>
    <col min="4873" max="4873" width="14.42578125" style="212" customWidth="1"/>
    <col min="4874" max="4874" width="8" style="212" customWidth="1"/>
    <col min="4875" max="4875" width="16" style="212" customWidth="1"/>
    <col min="4876" max="4876" width="8.85546875" style="212" customWidth="1"/>
    <col min="4877" max="4877" width="16.85546875" style="212" customWidth="1"/>
    <col min="4878" max="4878" width="9.5703125" style="212" customWidth="1"/>
    <col min="4879" max="4879" width="16.140625" style="212" customWidth="1"/>
    <col min="4880" max="4880" width="17.85546875" style="212" customWidth="1"/>
    <col min="4881" max="4881" width="14.140625" style="212" customWidth="1"/>
    <col min="4882" max="4882" width="9.140625" style="212"/>
    <col min="4883" max="4883" width="15.5703125" style="212" customWidth="1"/>
    <col min="4884" max="4884" width="10.140625" style="212" customWidth="1"/>
    <col min="4885" max="4885" width="12.85546875" style="212" customWidth="1"/>
    <col min="4886" max="5120" width="9.140625" style="212"/>
    <col min="5121" max="5121" width="4.5703125" style="212" customWidth="1"/>
    <col min="5122" max="5122" width="25.85546875" style="212" customWidth="1"/>
    <col min="5123" max="5123" width="16.42578125" style="212" customWidth="1"/>
    <col min="5124" max="5124" width="9.28515625" style="212" customWidth="1"/>
    <col min="5125" max="5125" width="6.28515625" style="212" customWidth="1"/>
    <col min="5126" max="5126" width="14.42578125" style="212" customWidth="1"/>
    <col min="5127" max="5127" width="15.5703125" style="212" customWidth="1"/>
    <col min="5128" max="5128" width="10.5703125" style="212" customWidth="1"/>
    <col min="5129" max="5129" width="14.42578125" style="212" customWidth="1"/>
    <col min="5130" max="5130" width="8" style="212" customWidth="1"/>
    <col min="5131" max="5131" width="16" style="212" customWidth="1"/>
    <col min="5132" max="5132" width="8.85546875" style="212" customWidth="1"/>
    <col min="5133" max="5133" width="16.85546875" style="212" customWidth="1"/>
    <col min="5134" max="5134" width="9.5703125" style="212" customWidth="1"/>
    <col min="5135" max="5135" width="16.140625" style="212" customWidth="1"/>
    <col min="5136" max="5136" width="17.85546875" style="212" customWidth="1"/>
    <col min="5137" max="5137" width="14.140625" style="212" customWidth="1"/>
    <col min="5138" max="5138" width="9.140625" style="212"/>
    <col min="5139" max="5139" width="15.5703125" style="212" customWidth="1"/>
    <col min="5140" max="5140" width="10.140625" style="212" customWidth="1"/>
    <col min="5141" max="5141" width="12.85546875" style="212" customWidth="1"/>
    <col min="5142" max="5376" width="9.140625" style="212"/>
    <col min="5377" max="5377" width="4.5703125" style="212" customWidth="1"/>
    <col min="5378" max="5378" width="25.85546875" style="212" customWidth="1"/>
    <col min="5379" max="5379" width="16.42578125" style="212" customWidth="1"/>
    <col min="5380" max="5380" width="9.28515625" style="212" customWidth="1"/>
    <col min="5381" max="5381" width="6.28515625" style="212" customWidth="1"/>
    <col min="5382" max="5382" width="14.42578125" style="212" customWidth="1"/>
    <col min="5383" max="5383" width="15.5703125" style="212" customWidth="1"/>
    <col min="5384" max="5384" width="10.5703125" style="212" customWidth="1"/>
    <col min="5385" max="5385" width="14.42578125" style="212" customWidth="1"/>
    <col min="5386" max="5386" width="8" style="212" customWidth="1"/>
    <col min="5387" max="5387" width="16" style="212" customWidth="1"/>
    <col min="5388" max="5388" width="8.85546875" style="212" customWidth="1"/>
    <col min="5389" max="5389" width="16.85546875" style="212" customWidth="1"/>
    <col min="5390" max="5390" width="9.5703125" style="212" customWidth="1"/>
    <col min="5391" max="5391" width="16.140625" style="212" customWidth="1"/>
    <col min="5392" max="5392" width="17.85546875" style="212" customWidth="1"/>
    <col min="5393" max="5393" width="14.140625" style="212" customWidth="1"/>
    <col min="5394" max="5394" width="9.140625" style="212"/>
    <col min="5395" max="5395" width="15.5703125" style="212" customWidth="1"/>
    <col min="5396" max="5396" width="10.140625" style="212" customWidth="1"/>
    <col min="5397" max="5397" width="12.85546875" style="212" customWidth="1"/>
    <col min="5398" max="5632" width="9.140625" style="212"/>
    <col min="5633" max="5633" width="4.5703125" style="212" customWidth="1"/>
    <col min="5634" max="5634" width="25.85546875" style="212" customWidth="1"/>
    <col min="5635" max="5635" width="16.42578125" style="212" customWidth="1"/>
    <col min="5636" max="5636" width="9.28515625" style="212" customWidth="1"/>
    <col min="5637" max="5637" width="6.28515625" style="212" customWidth="1"/>
    <col min="5638" max="5638" width="14.42578125" style="212" customWidth="1"/>
    <col min="5639" max="5639" width="15.5703125" style="212" customWidth="1"/>
    <col min="5640" max="5640" width="10.5703125" style="212" customWidth="1"/>
    <col min="5641" max="5641" width="14.42578125" style="212" customWidth="1"/>
    <col min="5642" max="5642" width="8" style="212" customWidth="1"/>
    <col min="5643" max="5643" width="16" style="212" customWidth="1"/>
    <col min="5644" max="5644" width="8.85546875" style="212" customWidth="1"/>
    <col min="5645" max="5645" width="16.85546875" style="212" customWidth="1"/>
    <col min="5646" max="5646" width="9.5703125" style="212" customWidth="1"/>
    <col min="5647" max="5647" width="16.140625" style="212" customWidth="1"/>
    <col min="5648" max="5648" width="17.85546875" style="212" customWidth="1"/>
    <col min="5649" max="5649" width="14.140625" style="212" customWidth="1"/>
    <col min="5650" max="5650" width="9.140625" style="212"/>
    <col min="5651" max="5651" width="15.5703125" style="212" customWidth="1"/>
    <col min="5652" max="5652" width="10.140625" style="212" customWidth="1"/>
    <col min="5653" max="5653" width="12.85546875" style="212" customWidth="1"/>
    <col min="5654" max="5888" width="9.140625" style="212"/>
    <col min="5889" max="5889" width="4.5703125" style="212" customWidth="1"/>
    <col min="5890" max="5890" width="25.85546875" style="212" customWidth="1"/>
    <col min="5891" max="5891" width="16.42578125" style="212" customWidth="1"/>
    <col min="5892" max="5892" width="9.28515625" style="212" customWidth="1"/>
    <col min="5893" max="5893" width="6.28515625" style="212" customWidth="1"/>
    <col min="5894" max="5894" width="14.42578125" style="212" customWidth="1"/>
    <col min="5895" max="5895" width="15.5703125" style="212" customWidth="1"/>
    <col min="5896" max="5896" width="10.5703125" style="212" customWidth="1"/>
    <col min="5897" max="5897" width="14.42578125" style="212" customWidth="1"/>
    <col min="5898" max="5898" width="8" style="212" customWidth="1"/>
    <col min="5899" max="5899" width="16" style="212" customWidth="1"/>
    <col min="5900" max="5900" width="8.85546875" style="212" customWidth="1"/>
    <col min="5901" max="5901" width="16.85546875" style="212" customWidth="1"/>
    <col min="5902" max="5902" width="9.5703125" style="212" customWidth="1"/>
    <col min="5903" max="5903" width="16.140625" style="212" customWidth="1"/>
    <col min="5904" max="5904" width="17.85546875" style="212" customWidth="1"/>
    <col min="5905" max="5905" width="14.140625" style="212" customWidth="1"/>
    <col min="5906" max="5906" width="9.140625" style="212"/>
    <col min="5907" max="5907" width="15.5703125" style="212" customWidth="1"/>
    <col min="5908" max="5908" width="10.140625" style="212" customWidth="1"/>
    <col min="5909" max="5909" width="12.85546875" style="212" customWidth="1"/>
    <col min="5910" max="6144" width="9.140625" style="212"/>
    <col min="6145" max="6145" width="4.5703125" style="212" customWidth="1"/>
    <col min="6146" max="6146" width="25.85546875" style="212" customWidth="1"/>
    <col min="6147" max="6147" width="16.42578125" style="212" customWidth="1"/>
    <col min="6148" max="6148" width="9.28515625" style="212" customWidth="1"/>
    <col min="6149" max="6149" width="6.28515625" style="212" customWidth="1"/>
    <col min="6150" max="6150" width="14.42578125" style="212" customWidth="1"/>
    <col min="6151" max="6151" width="15.5703125" style="212" customWidth="1"/>
    <col min="6152" max="6152" width="10.5703125" style="212" customWidth="1"/>
    <col min="6153" max="6153" width="14.42578125" style="212" customWidth="1"/>
    <col min="6154" max="6154" width="8" style="212" customWidth="1"/>
    <col min="6155" max="6155" width="16" style="212" customWidth="1"/>
    <col min="6156" max="6156" width="8.85546875" style="212" customWidth="1"/>
    <col min="6157" max="6157" width="16.85546875" style="212" customWidth="1"/>
    <col min="6158" max="6158" width="9.5703125" style="212" customWidth="1"/>
    <col min="6159" max="6159" width="16.140625" style="212" customWidth="1"/>
    <col min="6160" max="6160" width="17.85546875" style="212" customWidth="1"/>
    <col min="6161" max="6161" width="14.140625" style="212" customWidth="1"/>
    <col min="6162" max="6162" width="9.140625" style="212"/>
    <col min="6163" max="6163" width="15.5703125" style="212" customWidth="1"/>
    <col min="6164" max="6164" width="10.140625" style="212" customWidth="1"/>
    <col min="6165" max="6165" width="12.85546875" style="212" customWidth="1"/>
    <col min="6166" max="6400" width="9.140625" style="212"/>
    <col min="6401" max="6401" width="4.5703125" style="212" customWidth="1"/>
    <col min="6402" max="6402" width="25.85546875" style="212" customWidth="1"/>
    <col min="6403" max="6403" width="16.42578125" style="212" customWidth="1"/>
    <col min="6404" max="6404" width="9.28515625" style="212" customWidth="1"/>
    <col min="6405" max="6405" width="6.28515625" style="212" customWidth="1"/>
    <col min="6406" max="6406" width="14.42578125" style="212" customWidth="1"/>
    <col min="6407" max="6407" width="15.5703125" style="212" customWidth="1"/>
    <col min="6408" max="6408" width="10.5703125" style="212" customWidth="1"/>
    <col min="6409" max="6409" width="14.42578125" style="212" customWidth="1"/>
    <col min="6410" max="6410" width="8" style="212" customWidth="1"/>
    <col min="6411" max="6411" width="16" style="212" customWidth="1"/>
    <col min="6412" max="6412" width="8.85546875" style="212" customWidth="1"/>
    <col min="6413" max="6413" width="16.85546875" style="212" customWidth="1"/>
    <col min="6414" max="6414" width="9.5703125" style="212" customWidth="1"/>
    <col min="6415" max="6415" width="16.140625" style="212" customWidth="1"/>
    <col min="6416" max="6416" width="17.85546875" style="212" customWidth="1"/>
    <col min="6417" max="6417" width="14.140625" style="212" customWidth="1"/>
    <col min="6418" max="6418" width="9.140625" style="212"/>
    <col min="6419" max="6419" width="15.5703125" style="212" customWidth="1"/>
    <col min="6420" max="6420" width="10.140625" style="212" customWidth="1"/>
    <col min="6421" max="6421" width="12.85546875" style="212" customWidth="1"/>
    <col min="6422" max="6656" width="9.140625" style="212"/>
    <col min="6657" max="6657" width="4.5703125" style="212" customWidth="1"/>
    <col min="6658" max="6658" width="25.85546875" style="212" customWidth="1"/>
    <col min="6659" max="6659" width="16.42578125" style="212" customWidth="1"/>
    <col min="6660" max="6660" width="9.28515625" style="212" customWidth="1"/>
    <col min="6661" max="6661" width="6.28515625" style="212" customWidth="1"/>
    <col min="6662" max="6662" width="14.42578125" style="212" customWidth="1"/>
    <col min="6663" max="6663" width="15.5703125" style="212" customWidth="1"/>
    <col min="6664" max="6664" width="10.5703125" style="212" customWidth="1"/>
    <col min="6665" max="6665" width="14.42578125" style="212" customWidth="1"/>
    <col min="6666" max="6666" width="8" style="212" customWidth="1"/>
    <col min="6667" max="6667" width="16" style="212" customWidth="1"/>
    <col min="6668" max="6668" width="8.85546875" style="212" customWidth="1"/>
    <col min="6669" max="6669" width="16.85546875" style="212" customWidth="1"/>
    <col min="6670" max="6670" width="9.5703125" style="212" customWidth="1"/>
    <col min="6671" max="6671" width="16.140625" style="212" customWidth="1"/>
    <col min="6672" max="6672" width="17.85546875" style="212" customWidth="1"/>
    <col min="6673" max="6673" width="14.140625" style="212" customWidth="1"/>
    <col min="6674" max="6674" width="9.140625" style="212"/>
    <col min="6675" max="6675" width="15.5703125" style="212" customWidth="1"/>
    <col min="6676" max="6676" width="10.140625" style="212" customWidth="1"/>
    <col min="6677" max="6677" width="12.85546875" style="212" customWidth="1"/>
    <col min="6678" max="6912" width="9.140625" style="212"/>
    <col min="6913" max="6913" width="4.5703125" style="212" customWidth="1"/>
    <col min="6914" max="6914" width="25.85546875" style="212" customWidth="1"/>
    <col min="6915" max="6915" width="16.42578125" style="212" customWidth="1"/>
    <col min="6916" max="6916" width="9.28515625" style="212" customWidth="1"/>
    <col min="6917" max="6917" width="6.28515625" style="212" customWidth="1"/>
    <col min="6918" max="6918" width="14.42578125" style="212" customWidth="1"/>
    <col min="6919" max="6919" width="15.5703125" style="212" customWidth="1"/>
    <col min="6920" max="6920" width="10.5703125" style="212" customWidth="1"/>
    <col min="6921" max="6921" width="14.42578125" style="212" customWidth="1"/>
    <col min="6922" max="6922" width="8" style="212" customWidth="1"/>
    <col min="6923" max="6923" width="16" style="212" customWidth="1"/>
    <col min="6924" max="6924" width="8.85546875" style="212" customWidth="1"/>
    <col min="6925" max="6925" width="16.85546875" style="212" customWidth="1"/>
    <col min="6926" max="6926" width="9.5703125" style="212" customWidth="1"/>
    <col min="6927" max="6927" width="16.140625" style="212" customWidth="1"/>
    <col min="6928" max="6928" width="17.85546875" style="212" customWidth="1"/>
    <col min="6929" max="6929" width="14.140625" style="212" customWidth="1"/>
    <col min="6930" max="6930" width="9.140625" style="212"/>
    <col min="6931" max="6931" width="15.5703125" style="212" customWidth="1"/>
    <col min="6932" max="6932" width="10.140625" style="212" customWidth="1"/>
    <col min="6933" max="6933" width="12.85546875" style="212" customWidth="1"/>
    <col min="6934" max="7168" width="9.140625" style="212"/>
    <col min="7169" max="7169" width="4.5703125" style="212" customWidth="1"/>
    <col min="7170" max="7170" width="25.85546875" style="212" customWidth="1"/>
    <col min="7171" max="7171" width="16.42578125" style="212" customWidth="1"/>
    <col min="7172" max="7172" width="9.28515625" style="212" customWidth="1"/>
    <col min="7173" max="7173" width="6.28515625" style="212" customWidth="1"/>
    <col min="7174" max="7174" width="14.42578125" style="212" customWidth="1"/>
    <col min="7175" max="7175" width="15.5703125" style="212" customWidth="1"/>
    <col min="7176" max="7176" width="10.5703125" style="212" customWidth="1"/>
    <col min="7177" max="7177" width="14.42578125" style="212" customWidth="1"/>
    <col min="7178" max="7178" width="8" style="212" customWidth="1"/>
    <col min="7179" max="7179" width="16" style="212" customWidth="1"/>
    <col min="7180" max="7180" width="8.85546875" style="212" customWidth="1"/>
    <col min="7181" max="7181" width="16.85546875" style="212" customWidth="1"/>
    <col min="7182" max="7182" width="9.5703125" style="212" customWidth="1"/>
    <col min="7183" max="7183" width="16.140625" style="212" customWidth="1"/>
    <col min="7184" max="7184" width="17.85546875" style="212" customWidth="1"/>
    <col min="7185" max="7185" width="14.140625" style="212" customWidth="1"/>
    <col min="7186" max="7186" width="9.140625" style="212"/>
    <col min="7187" max="7187" width="15.5703125" style="212" customWidth="1"/>
    <col min="7188" max="7188" width="10.140625" style="212" customWidth="1"/>
    <col min="7189" max="7189" width="12.85546875" style="212" customWidth="1"/>
    <col min="7190" max="7424" width="9.140625" style="212"/>
    <col min="7425" max="7425" width="4.5703125" style="212" customWidth="1"/>
    <col min="7426" max="7426" width="25.85546875" style="212" customWidth="1"/>
    <col min="7427" max="7427" width="16.42578125" style="212" customWidth="1"/>
    <col min="7428" max="7428" width="9.28515625" style="212" customWidth="1"/>
    <col min="7429" max="7429" width="6.28515625" style="212" customWidth="1"/>
    <col min="7430" max="7430" width="14.42578125" style="212" customWidth="1"/>
    <col min="7431" max="7431" width="15.5703125" style="212" customWidth="1"/>
    <col min="7432" max="7432" width="10.5703125" style="212" customWidth="1"/>
    <col min="7433" max="7433" width="14.42578125" style="212" customWidth="1"/>
    <col min="7434" max="7434" width="8" style="212" customWidth="1"/>
    <col min="7435" max="7435" width="16" style="212" customWidth="1"/>
    <col min="7436" max="7436" width="8.85546875" style="212" customWidth="1"/>
    <col min="7437" max="7437" width="16.85546875" style="212" customWidth="1"/>
    <col min="7438" max="7438" width="9.5703125" style="212" customWidth="1"/>
    <col min="7439" max="7439" width="16.140625" style="212" customWidth="1"/>
    <col min="7440" max="7440" width="17.85546875" style="212" customWidth="1"/>
    <col min="7441" max="7441" width="14.140625" style="212" customWidth="1"/>
    <col min="7442" max="7442" width="9.140625" style="212"/>
    <col min="7443" max="7443" width="15.5703125" style="212" customWidth="1"/>
    <col min="7444" max="7444" width="10.140625" style="212" customWidth="1"/>
    <col min="7445" max="7445" width="12.85546875" style="212" customWidth="1"/>
    <col min="7446" max="7680" width="9.140625" style="212"/>
    <col min="7681" max="7681" width="4.5703125" style="212" customWidth="1"/>
    <col min="7682" max="7682" width="25.85546875" style="212" customWidth="1"/>
    <col min="7683" max="7683" width="16.42578125" style="212" customWidth="1"/>
    <col min="7684" max="7684" width="9.28515625" style="212" customWidth="1"/>
    <col min="7685" max="7685" width="6.28515625" style="212" customWidth="1"/>
    <col min="7686" max="7686" width="14.42578125" style="212" customWidth="1"/>
    <col min="7687" max="7687" width="15.5703125" style="212" customWidth="1"/>
    <col min="7688" max="7688" width="10.5703125" style="212" customWidth="1"/>
    <col min="7689" max="7689" width="14.42578125" style="212" customWidth="1"/>
    <col min="7690" max="7690" width="8" style="212" customWidth="1"/>
    <col min="7691" max="7691" width="16" style="212" customWidth="1"/>
    <col min="7692" max="7692" width="8.85546875" style="212" customWidth="1"/>
    <col min="7693" max="7693" width="16.85546875" style="212" customWidth="1"/>
    <col min="7694" max="7694" width="9.5703125" style="212" customWidth="1"/>
    <col min="7695" max="7695" width="16.140625" style="212" customWidth="1"/>
    <col min="7696" max="7696" width="17.85546875" style="212" customWidth="1"/>
    <col min="7697" max="7697" width="14.140625" style="212" customWidth="1"/>
    <col min="7698" max="7698" width="9.140625" style="212"/>
    <col min="7699" max="7699" width="15.5703125" style="212" customWidth="1"/>
    <col min="7700" max="7700" width="10.140625" style="212" customWidth="1"/>
    <col min="7701" max="7701" width="12.85546875" style="212" customWidth="1"/>
    <col min="7702" max="7936" width="9.140625" style="212"/>
    <col min="7937" max="7937" width="4.5703125" style="212" customWidth="1"/>
    <col min="7938" max="7938" width="25.85546875" style="212" customWidth="1"/>
    <col min="7939" max="7939" width="16.42578125" style="212" customWidth="1"/>
    <col min="7940" max="7940" width="9.28515625" style="212" customWidth="1"/>
    <col min="7941" max="7941" width="6.28515625" style="212" customWidth="1"/>
    <col min="7942" max="7942" width="14.42578125" style="212" customWidth="1"/>
    <col min="7943" max="7943" width="15.5703125" style="212" customWidth="1"/>
    <col min="7944" max="7944" width="10.5703125" style="212" customWidth="1"/>
    <col min="7945" max="7945" width="14.42578125" style="212" customWidth="1"/>
    <col min="7946" max="7946" width="8" style="212" customWidth="1"/>
    <col min="7947" max="7947" width="16" style="212" customWidth="1"/>
    <col min="7948" max="7948" width="8.85546875" style="212" customWidth="1"/>
    <col min="7949" max="7949" width="16.85546875" style="212" customWidth="1"/>
    <col min="7950" max="7950" width="9.5703125" style="212" customWidth="1"/>
    <col min="7951" max="7951" width="16.140625" style="212" customWidth="1"/>
    <col min="7952" max="7952" width="17.85546875" style="212" customWidth="1"/>
    <col min="7953" max="7953" width="14.140625" style="212" customWidth="1"/>
    <col min="7954" max="7954" width="9.140625" style="212"/>
    <col min="7955" max="7955" width="15.5703125" style="212" customWidth="1"/>
    <col min="7956" max="7956" width="10.140625" style="212" customWidth="1"/>
    <col min="7957" max="7957" width="12.85546875" style="212" customWidth="1"/>
    <col min="7958" max="8192" width="9.140625" style="212"/>
    <col min="8193" max="8193" width="4.5703125" style="212" customWidth="1"/>
    <col min="8194" max="8194" width="25.85546875" style="212" customWidth="1"/>
    <col min="8195" max="8195" width="16.42578125" style="212" customWidth="1"/>
    <col min="8196" max="8196" width="9.28515625" style="212" customWidth="1"/>
    <col min="8197" max="8197" width="6.28515625" style="212" customWidth="1"/>
    <col min="8198" max="8198" width="14.42578125" style="212" customWidth="1"/>
    <col min="8199" max="8199" width="15.5703125" style="212" customWidth="1"/>
    <col min="8200" max="8200" width="10.5703125" style="212" customWidth="1"/>
    <col min="8201" max="8201" width="14.42578125" style="212" customWidth="1"/>
    <col min="8202" max="8202" width="8" style="212" customWidth="1"/>
    <col min="8203" max="8203" width="16" style="212" customWidth="1"/>
    <col min="8204" max="8204" width="8.85546875" style="212" customWidth="1"/>
    <col min="8205" max="8205" width="16.85546875" style="212" customWidth="1"/>
    <col min="8206" max="8206" width="9.5703125" style="212" customWidth="1"/>
    <col min="8207" max="8207" width="16.140625" style="212" customWidth="1"/>
    <col min="8208" max="8208" width="17.85546875" style="212" customWidth="1"/>
    <col min="8209" max="8209" width="14.140625" style="212" customWidth="1"/>
    <col min="8210" max="8210" width="9.140625" style="212"/>
    <col min="8211" max="8211" width="15.5703125" style="212" customWidth="1"/>
    <col min="8212" max="8212" width="10.140625" style="212" customWidth="1"/>
    <col min="8213" max="8213" width="12.85546875" style="212" customWidth="1"/>
    <col min="8214" max="8448" width="9.140625" style="212"/>
    <col min="8449" max="8449" width="4.5703125" style="212" customWidth="1"/>
    <col min="8450" max="8450" width="25.85546875" style="212" customWidth="1"/>
    <col min="8451" max="8451" width="16.42578125" style="212" customWidth="1"/>
    <col min="8452" max="8452" width="9.28515625" style="212" customWidth="1"/>
    <col min="8453" max="8453" width="6.28515625" style="212" customWidth="1"/>
    <col min="8454" max="8454" width="14.42578125" style="212" customWidth="1"/>
    <col min="8455" max="8455" width="15.5703125" style="212" customWidth="1"/>
    <col min="8456" max="8456" width="10.5703125" style="212" customWidth="1"/>
    <col min="8457" max="8457" width="14.42578125" style="212" customWidth="1"/>
    <col min="8458" max="8458" width="8" style="212" customWidth="1"/>
    <col min="8459" max="8459" width="16" style="212" customWidth="1"/>
    <col min="8460" max="8460" width="8.85546875" style="212" customWidth="1"/>
    <col min="8461" max="8461" width="16.85546875" style="212" customWidth="1"/>
    <col min="8462" max="8462" width="9.5703125" style="212" customWidth="1"/>
    <col min="8463" max="8463" width="16.140625" style="212" customWidth="1"/>
    <col min="8464" max="8464" width="17.85546875" style="212" customWidth="1"/>
    <col min="8465" max="8465" width="14.140625" style="212" customWidth="1"/>
    <col min="8466" max="8466" width="9.140625" style="212"/>
    <col min="8467" max="8467" width="15.5703125" style="212" customWidth="1"/>
    <col min="8468" max="8468" width="10.140625" style="212" customWidth="1"/>
    <col min="8469" max="8469" width="12.85546875" style="212" customWidth="1"/>
    <col min="8470" max="8704" width="9.140625" style="212"/>
    <col min="8705" max="8705" width="4.5703125" style="212" customWidth="1"/>
    <col min="8706" max="8706" width="25.85546875" style="212" customWidth="1"/>
    <col min="8707" max="8707" width="16.42578125" style="212" customWidth="1"/>
    <col min="8708" max="8708" width="9.28515625" style="212" customWidth="1"/>
    <col min="8709" max="8709" width="6.28515625" style="212" customWidth="1"/>
    <col min="8710" max="8710" width="14.42578125" style="212" customWidth="1"/>
    <col min="8711" max="8711" width="15.5703125" style="212" customWidth="1"/>
    <col min="8712" max="8712" width="10.5703125" style="212" customWidth="1"/>
    <col min="8713" max="8713" width="14.42578125" style="212" customWidth="1"/>
    <col min="8714" max="8714" width="8" style="212" customWidth="1"/>
    <col min="8715" max="8715" width="16" style="212" customWidth="1"/>
    <col min="8716" max="8716" width="8.85546875" style="212" customWidth="1"/>
    <col min="8717" max="8717" width="16.85546875" style="212" customWidth="1"/>
    <col min="8718" max="8718" width="9.5703125" style="212" customWidth="1"/>
    <col min="8719" max="8719" width="16.140625" style="212" customWidth="1"/>
    <col min="8720" max="8720" width="17.85546875" style="212" customWidth="1"/>
    <col min="8721" max="8721" width="14.140625" style="212" customWidth="1"/>
    <col min="8722" max="8722" width="9.140625" style="212"/>
    <col min="8723" max="8723" width="15.5703125" style="212" customWidth="1"/>
    <col min="8724" max="8724" width="10.140625" style="212" customWidth="1"/>
    <col min="8725" max="8725" width="12.85546875" style="212" customWidth="1"/>
    <col min="8726" max="8960" width="9.140625" style="212"/>
    <col min="8961" max="8961" width="4.5703125" style="212" customWidth="1"/>
    <col min="8962" max="8962" width="25.85546875" style="212" customWidth="1"/>
    <col min="8963" max="8963" width="16.42578125" style="212" customWidth="1"/>
    <col min="8964" max="8964" width="9.28515625" style="212" customWidth="1"/>
    <col min="8965" max="8965" width="6.28515625" style="212" customWidth="1"/>
    <col min="8966" max="8966" width="14.42578125" style="212" customWidth="1"/>
    <col min="8967" max="8967" width="15.5703125" style="212" customWidth="1"/>
    <col min="8968" max="8968" width="10.5703125" style="212" customWidth="1"/>
    <col min="8969" max="8969" width="14.42578125" style="212" customWidth="1"/>
    <col min="8970" max="8970" width="8" style="212" customWidth="1"/>
    <col min="8971" max="8971" width="16" style="212" customWidth="1"/>
    <col min="8972" max="8972" width="8.85546875" style="212" customWidth="1"/>
    <col min="8973" max="8973" width="16.85546875" style="212" customWidth="1"/>
    <col min="8974" max="8974" width="9.5703125" style="212" customWidth="1"/>
    <col min="8975" max="8975" width="16.140625" style="212" customWidth="1"/>
    <col min="8976" max="8976" width="17.85546875" style="212" customWidth="1"/>
    <col min="8977" max="8977" width="14.140625" style="212" customWidth="1"/>
    <col min="8978" max="8978" width="9.140625" style="212"/>
    <col min="8979" max="8979" width="15.5703125" style="212" customWidth="1"/>
    <col min="8980" max="8980" width="10.140625" style="212" customWidth="1"/>
    <col min="8981" max="8981" width="12.85546875" style="212" customWidth="1"/>
    <col min="8982" max="9216" width="9.140625" style="212"/>
    <col min="9217" max="9217" width="4.5703125" style="212" customWidth="1"/>
    <col min="9218" max="9218" width="25.85546875" style="212" customWidth="1"/>
    <col min="9219" max="9219" width="16.42578125" style="212" customWidth="1"/>
    <col min="9220" max="9220" width="9.28515625" style="212" customWidth="1"/>
    <col min="9221" max="9221" width="6.28515625" style="212" customWidth="1"/>
    <col min="9222" max="9222" width="14.42578125" style="212" customWidth="1"/>
    <col min="9223" max="9223" width="15.5703125" style="212" customWidth="1"/>
    <col min="9224" max="9224" width="10.5703125" style="212" customWidth="1"/>
    <col min="9225" max="9225" width="14.42578125" style="212" customWidth="1"/>
    <col min="9226" max="9226" width="8" style="212" customWidth="1"/>
    <col min="9227" max="9227" width="16" style="212" customWidth="1"/>
    <col min="9228" max="9228" width="8.85546875" style="212" customWidth="1"/>
    <col min="9229" max="9229" width="16.85546875" style="212" customWidth="1"/>
    <col min="9230" max="9230" width="9.5703125" style="212" customWidth="1"/>
    <col min="9231" max="9231" width="16.140625" style="212" customWidth="1"/>
    <col min="9232" max="9232" width="17.85546875" style="212" customWidth="1"/>
    <col min="9233" max="9233" width="14.140625" style="212" customWidth="1"/>
    <col min="9234" max="9234" width="9.140625" style="212"/>
    <col min="9235" max="9235" width="15.5703125" style="212" customWidth="1"/>
    <col min="9236" max="9236" width="10.140625" style="212" customWidth="1"/>
    <col min="9237" max="9237" width="12.85546875" style="212" customWidth="1"/>
    <col min="9238" max="9472" width="9.140625" style="212"/>
    <col min="9473" max="9473" width="4.5703125" style="212" customWidth="1"/>
    <col min="9474" max="9474" width="25.85546875" style="212" customWidth="1"/>
    <col min="9475" max="9475" width="16.42578125" style="212" customWidth="1"/>
    <col min="9476" max="9476" width="9.28515625" style="212" customWidth="1"/>
    <col min="9477" max="9477" width="6.28515625" style="212" customWidth="1"/>
    <col min="9478" max="9478" width="14.42578125" style="212" customWidth="1"/>
    <col min="9479" max="9479" width="15.5703125" style="212" customWidth="1"/>
    <col min="9480" max="9480" width="10.5703125" style="212" customWidth="1"/>
    <col min="9481" max="9481" width="14.42578125" style="212" customWidth="1"/>
    <col min="9482" max="9482" width="8" style="212" customWidth="1"/>
    <col min="9483" max="9483" width="16" style="212" customWidth="1"/>
    <col min="9484" max="9484" width="8.85546875" style="212" customWidth="1"/>
    <col min="9485" max="9485" width="16.85546875" style="212" customWidth="1"/>
    <col min="9486" max="9486" width="9.5703125" style="212" customWidth="1"/>
    <col min="9487" max="9487" width="16.140625" style="212" customWidth="1"/>
    <col min="9488" max="9488" width="17.85546875" style="212" customWidth="1"/>
    <col min="9489" max="9489" width="14.140625" style="212" customWidth="1"/>
    <col min="9490" max="9490" width="9.140625" style="212"/>
    <col min="9491" max="9491" width="15.5703125" style="212" customWidth="1"/>
    <col min="9492" max="9492" width="10.140625" style="212" customWidth="1"/>
    <col min="9493" max="9493" width="12.85546875" style="212" customWidth="1"/>
    <col min="9494" max="9728" width="9.140625" style="212"/>
    <col min="9729" max="9729" width="4.5703125" style="212" customWidth="1"/>
    <col min="9730" max="9730" width="25.85546875" style="212" customWidth="1"/>
    <col min="9731" max="9731" width="16.42578125" style="212" customWidth="1"/>
    <col min="9732" max="9732" width="9.28515625" style="212" customWidth="1"/>
    <col min="9733" max="9733" width="6.28515625" style="212" customWidth="1"/>
    <col min="9734" max="9734" width="14.42578125" style="212" customWidth="1"/>
    <col min="9735" max="9735" width="15.5703125" style="212" customWidth="1"/>
    <col min="9736" max="9736" width="10.5703125" style="212" customWidth="1"/>
    <col min="9737" max="9737" width="14.42578125" style="212" customWidth="1"/>
    <col min="9738" max="9738" width="8" style="212" customWidth="1"/>
    <col min="9739" max="9739" width="16" style="212" customWidth="1"/>
    <col min="9740" max="9740" width="8.85546875" style="212" customWidth="1"/>
    <col min="9741" max="9741" width="16.85546875" style="212" customWidth="1"/>
    <col min="9742" max="9742" width="9.5703125" style="212" customWidth="1"/>
    <col min="9743" max="9743" width="16.140625" style="212" customWidth="1"/>
    <col min="9744" max="9744" width="17.85546875" style="212" customWidth="1"/>
    <col min="9745" max="9745" width="14.140625" style="212" customWidth="1"/>
    <col min="9746" max="9746" width="9.140625" style="212"/>
    <col min="9747" max="9747" width="15.5703125" style="212" customWidth="1"/>
    <col min="9748" max="9748" width="10.140625" style="212" customWidth="1"/>
    <col min="9749" max="9749" width="12.85546875" style="212" customWidth="1"/>
    <col min="9750" max="9984" width="9.140625" style="212"/>
    <col min="9985" max="9985" width="4.5703125" style="212" customWidth="1"/>
    <col min="9986" max="9986" width="25.85546875" style="212" customWidth="1"/>
    <col min="9987" max="9987" width="16.42578125" style="212" customWidth="1"/>
    <col min="9988" max="9988" width="9.28515625" style="212" customWidth="1"/>
    <col min="9989" max="9989" width="6.28515625" style="212" customWidth="1"/>
    <col min="9990" max="9990" width="14.42578125" style="212" customWidth="1"/>
    <col min="9991" max="9991" width="15.5703125" style="212" customWidth="1"/>
    <col min="9992" max="9992" width="10.5703125" style="212" customWidth="1"/>
    <col min="9993" max="9993" width="14.42578125" style="212" customWidth="1"/>
    <col min="9994" max="9994" width="8" style="212" customWidth="1"/>
    <col min="9995" max="9995" width="16" style="212" customWidth="1"/>
    <col min="9996" max="9996" width="8.85546875" style="212" customWidth="1"/>
    <col min="9997" max="9997" width="16.85546875" style="212" customWidth="1"/>
    <col min="9998" max="9998" width="9.5703125" style="212" customWidth="1"/>
    <col min="9999" max="9999" width="16.140625" style="212" customWidth="1"/>
    <col min="10000" max="10000" width="17.85546875" style="212" customWidth="1"/>
    <col min="10001" max="10001" width="14.140625" style="212" customWidth="1"/>
    <col min="10002" max="10002" width="9.140625" style="212"/>
    <col min="10003" max="10003" width="15.5703125" style="212" customWidth="1"/>
    <col min="10004" max="10004" width="10.140625" style="212" customWidth="1"/>
    <col min="10005" max="10005" width="12.85546875" style="212" customWidth="1"/>
    <col min="10006" max="10240" width="9.140625" style="212"/>
    <col min="10241" max="10241" width="4.5703125" style="212" customWidth="1"/>
    <col min="10242" max="10242" width="25.85546875" style="212" customWidth="1"/>
    <col min="10243" max="10243" width="16.42578125" style="212" customWidth="1"/>
    <col min="10244" max="10244" width="9.28515625" style="212" customWidth="1"/>
    <col min="10245" max="10245" width="6.28515625" style="212" customWidth="1"/>
    <col min="10246" max="10246" width="14.42578125" style="212" customWidth="1"/>
    <col min="10247" max="10247" width="15.5703125" style="212" customWidth="1"/>
    <col min="10248" max="10248" width="10.5703125" style="212" customWidth="1"/>
    <col min="10249" max="10249" width="14.42578125" style="212" customWidth="1"/>
    <col min="10250" max="10250" width="8" style="212" customWidth="1"/>
    <col min="10251" max="10251" width="16" style="212" customWidth="1"/>
    <col min="10252" max="10252" width="8.85546875" style="212" customWidth="1"/>
    <col min="10253" max="10253" width="16.85546875" style="212" customWidth="1"/>
    <col min="10254" max="10254" width="9.5703125" style="212" customWidth="1"/>
    <col min="10255" max="10255" width="16.140625" style="212" customWidth="1"/>
    <col min="10256" max="10256" width="17.85546875" style="212" customWidth="1"/>
    <col min="10257" max="10257" width="14.140625" style="212" customWidth="1"/>
    <col min="10258" max="10258" width="9.140625" style="212"/>
    <col min="10259" max="10259" width="15.5703125" style="212" customWidth="1"/>
    <col min="10260" max="10260" width="10.140625" style="212" customWidth="1"/>
    <col min="10261" max="10261" width="12.85546875" style="212" customWidth="1"/>
    <col min="10262" max="10496" width="9.140625" style="212"/>
    <col min="10497" max="10497" width="4.5703125" style="212" customWidth="1"/>
    <col min="10498" max="10498" width="25.85546875" style="212" customWidth="1"/>
    <col min="10499" max="10499" width="16.42578125" style="212" customWidth="1"/>
    <col min="10500" max="10500" width="9.28515625" style="212" customWidth="1"/>
    <col min="10501" max="10501" width="6.28515625" style="212" customWidth="1"/>
    <col min="10502" max="10502" width="14.42578125" style="212" customWidth="1"/>
    <col min="10503" max="10503" width="15.5703125" style="212" customWidth="1"/>
    <col min="10504" max="10504" width="10.5703125" style="212" customWidth="1"/>
    <col min="10505" max="10505" width="14.42578125" style="212" customWidth="1"/>
    <col min="10506" max="10506" width="8" style="212" customWidth="1"/>
    <col min="10507" max="10507" width="16" style="212" customWidth="1"/>
    <col min="10508" max="10508" width="8.85546875" style="212" customWidth="1"/>
    <col min="10509" max="10509" width="16.85546875" style="212" customWidth="1"/>
    <col min="10510" max="10510" width="9.5703125" style="212" customWidth="1"/>
    <col min="10511" max="10511" width="16.140625" style="212" customWidth="1"/>
    <col min="10512" max="10512" width="17.85546875" style="212" customWidth="1"/>
    <col min="10513" max="10513" width="14.140625" style="212" customWidth="1"/>
    <col min="10514" max="10514" width="9.140625" style="212"/>
    <col min="10515" max="10515" width="15.5703125" style="212" customWidth="1"/>
    <col min="10516" max="10516" width="10.140625" style="212" customWidth="1"/>
    <col min="10517" max="10517" width="12.85546875" style="212" customWidth="1"/>
    <col min="10518" max="10752" width="9.140625" style="212"/>
    <col min="10753" max="10753" width="4.5703125" style="212" customWidth="1"/>
    <col min="10754" max="10754" width="25.85546875" style="212" customWidth="1"/>
    <col min="10755" max="10755" width="16.42578125" style="212" customWidth="1"/>
    <col min="10756" max="10756" width="9.28515625" style="212" customWidth="1"/>
    <col min="10757" max="10757" width="6.28515625" style="212" customWidth="1"/>
    <col min="10758" max="10758" width="14.42578125" style="212" customWidth="1"/>
    <col min="10759" max="10759" width="15.5703125" style="212" customWidth="1"/>
    <col min="10760" max="10760" width="10.5703125" style="212" customWidth="1"/>
    <col min="10761" max="10761" width="14.42578125" style="212" customWidth="1"/>
    <col min="10762" max="10762" width="8" style="212" customWidth="1"/>
    <col min="10763" max="10763" width="16" style="212" customWidth="1"/>
    <col min="10764" max="10764" width="8.85546875" style="212" customWidth="1"/>
    <col min="10765" max="10765" width="16.85546875" style="212" customWidth="1"/>
    <col min="10766" max="10766" width="9.5703125" style="212" customWidth="1"/>
    <col min="10767" max="10767" width="16.140625" style="212" customWidth="1"/>
    <col min="10768" max="10768" width="17.85546875" style="212" customWidth="1"/>
    <col min="10769" max="10769" width="14.140625" style="212" customWidth="1"/>
    <col min="10770" max="10770" width="9.140625" style="212"/>
    <col min="10771" max="10771" width="15.5703125" style="212" customWidth="1"/>
    <col min="10772" max="10772" width="10.140625" style="212" customWidth="1"/>
    <col min="10773" max="10773" width="12.85546875" style="212" customWidth="1"/>
    <col min="10774" max="11008" width="9.140625" style="212"/>
    <col min="11009" max="11009" width="4.5703125" style="212" customWidth="1"/>
    <col min="11010" max="11010" width="25.85546875" style="212" customWidth="1"/>
    <col min="11011" max="11011" width="16.42578125" style="212" customWidth="1"/>
    <col min="11012" max="11012" width="9.28515625" style="212" customWidth="1"/>
    <col min="11013" max="11013" width="6.28515625" style="212" customWidth="1"/>
    <col min="11014" max="11014" width="14.42578125" style="212" customWidth="1"/>
    <col min="11015" max="11015" width="15.5703125" style="212" customWidth="1"/>
    <col min="11016" max="11016" width="10.5703125" style="212" customWidth="1"/>
    <col min="11017" max="11017" width="14.42578125" style="212" customWidth="1"/>
    <col min="11018" max="11018" width="8" style="212" customWidth="1"/>
    <col min="11019" max="11019" width="16" style="212" customWidth="1"/>
    <col min="11020" max="11020" width="8.85546875" style="212" customWidth="1"/>
    <col min="11021" max="11021" width="16.85546875" style="212" customWidth="1"/>
    <col min="11022" max="11022" width="9.5703125" style="212" customWidth="1"/>
    <col min="11023" max="11023" width="16.140625" style="212" customWidth="1"/>
    <col min="11024" max="11024" width="17.85546875" style="212" customWidth="1"/>
    <col min="11025" max="11025" width="14.140625" style="212" customWidth="1"/>
    <col min="11026" max="11026" width="9.140625" style="212"/>
    <col min="11027" max="11027" width="15.5703125" style="212" customWidth="1"/>
    <col min="11028" max="11028" width="10.140625" style="212" customWidth="1"/>
    <col min="11029" max="11029" width="12.85546875" style="212" customWidth="1"/>
    <col min="11030" max="11264" width="9.140625" style="212"/>
    <col min="11265" max="11265" width="4.5703125" style="212" customWidth="1"/>
    <col min="11266" max="11266" width="25.85546875" style="212" customWidth="1"/>
    <col min="11267" max="11267" width="16.42578125" style="212" customWidth="1"/>
    <col min="11268" max="11268" width="9.28515625" style="212" customWidth="1"/>
    <col min="11269" max="11269" width="6.28515625" style="212" customWidth="1"/>
    <col min="11270" max="11270" width="14.42578125" style="212" customWidth="1"/>
    <col min="11271" max="11271" width="15.5703125" style="212" customWidth="1"/>
    <col min="11272" max="11272" width="10.5703125" style="212" customWidth="1"/>
    <col min="11273" max="11273" width="14.42578125" style="212" customWidth="1"/>
    <col min="11274" max="11274" width="8" style="212" customWidth="1"/>
    <col min="11275" max="11275" width="16" style="212" customWidth="1"/>
    <col min="11276" max="11276" width="8.85546875" style="212" customWidth="1"/>
    <col min="11277" max="11277" width="16.85546875" style="212" customWidth="1"/>
    <col min="11278" max="11278" width="9.5703125" style="212" customWidth="1"/>
    <col min="11279" max="11279" width="16.140625" style="212" customWidth="1"/>
    <col min="11280" max="11280" width="17.85546875" style="212" customWidth="1"/>
    <col min="11281" max="11281" width="14.140625" style="212" customWidth="1"/>
    <col min="11282" max="11282" width="9.140625" style="212"/>
    <col min="11283" max="11283" width="15.5703125" style="212" customWidth="1"/>
    <col min="11284" max="11284" width="10.140625" style="212" customWidth="1"/>
    <col min="11285" max="11285" width="12.85546875" style="212" customWidth="1"/>
    <col min="11286" max="11520" width="9.140625" style="212"/>
    <col min="11521" max="11521" width="4.5703125" style="212" customWidth="1"/>
    <col min="11522" max="11522" width="25.85546875" style="212" customWidth="1"/>
    <col min="11523" max="11523" width="16.42578125" style="212" customWidth="1"/>
    <col min="11524" max="11524" width="9.28515625" style="212" customWidth="1"/>
    <col min="11525" max="11525" width="6.28515625" style="212" customWidth="1"/>
    <col min="11526" max="11526" width="14.42578125" style="212" customWidth="1"/>
    <col min="11527" max="11527" width="15.5703125" style="212" customWidth="1"/>
    <col min="11528" max="11528" width="10.5703125" style="212" customWidth="1"/>
    <col min="11529" max="11529" width="14.42578125" style="212" customWidth="1"/>
    <col min="11530" max="11530" width="8" style="212" customWidth="1"/>
    <col min="11531" max="11531" width="16" style="212" customWidth="1"/>
    <col min="11532" max="11532" width="8.85546875" style="212" customWidth="1"/>
    <col min="11533" max="11533" width="16.85546875" style="212" customWidth="1"/>
    <col min="11534" max="11534" width="9.5703125" style="212" customWidth="1"/>
    <col min="11535" max="11535" width="16.140625" style="212" customWidth="1"/>
    <col min="11536" max="11536" width="17.85546875" style="212" customWidth="1"/>
    <col min="11537" max="11537" width="14.140625" style="212" customWidth="1"/>
    <col min="11538" max="11538" width="9.140625" style="212"/>
    <col min="11539" max="11539" width="15.5703125" style="212" customWidth="1"/>
    <col min="11540" max="11540" width="10.140625" style="212" customWidth="1"/>
    <col min="11541" max="11541" width="12.85546875" style="212" customWidth="1"/>
    <col min="11542" max="11776" width="9.140625" style="212"/>
    <col min="11777" max="11777" width="4.5703125" style="212" customWidth="1"/>
    <col min="11778" max="11778" width="25.85546875" style="212" customWidth="1"/>
    <col min="11779" max="11779" width="16.42578125" style="212" customWidth="1"/>
    <col min="11780" max="11780" width="9.28515625" style="212" customWidth="1"/>
    <col min="11781" max="11781" width="6.28515625" style="212" customWidth="1"/>
    <col min="11782" max="11782" width="14.42578125" style="212" customWidth="1"/>
    <col min="11783" max="11783" width="15.5703125" style="212" customWidth="1"/>
    <col min="11784" max="11784" width="10.5703125" style="212" customWidth="1"/>
    <col min="11785" max="11785" width="14.42578125" style="212" customWidth="1"/>
    <col min="11786" max="11786" width="8" style="212" customWidth="1"/>
    <col min="11787" max="11787" width="16" style="212" customWidth="1"/>
    <col min="11788" max="11788" width="8.85546875" style="212" customWidth="1"/>
    <col min="11789" max="11789" width="16.85546875" style="212" customWidth="1"/>
    <col min="11790" max="11790" width="9.5703125" style="212" customWidth="1"/>
    <col min="11791" max="11791" width="16.140625" style="212" customWidth="1"/>
    <col min="11792" max="11792" width="17.85546875" style="212" customWidth="1"/>
    <col min="11793" max="11793" width="14.140625" style="212" customWidth="1"/>
    <col min="11794" max="11794" width="9.140625" style="212"/>
    <col min="11795" max="11795" width="15.5703125" style="212" customWidth="1"/>
    <col min="11796" max="11796" width="10.140625" style="212" customWidth="1"/>
    <col min="11797" max="11797" width="12.85546875" style="212" customWidth="1"/>
    <col min="11798" max="12032" width="9.140625" style="212"/>
    <col min="12033" max="12033" width="4.5703125" style="212" customWidth="1"/>
    <col min="12034" max="12034" width="25.85546875" style="212" customWidth="1"/>
    <col min="12035" max="12035" width="16.42578125" style="212" customWidth="1"/>
    <col min="12036" max="12036" width="9.28515625" style="212" customWidth="1"/>
    <col min="12037" max="12037" width="6.28515625" style="212" customWidth="1"/>
    <col min="12038" max="12038" width="14.42578125" style="212" customWidth="1"/>
    <col min="12039" max="12039" width="15.5703125" style="212" customWidth="1"/>
    <col min="12040" max="12040" width="10.5703125" style="212" customWidth="1"/>
    <col min="12041" max="12041" width="14.42578125" style="212" customWidth="1"/>
    <col min="12042" max="12042" width="8" style="212" customWidth="1"/>
    <col min="12043" max="12043" width="16" style="212" customWidth="1"/>
    <col min="12044" max="12044" width="8.85546875" style="212" customWidth="1"/>
    <col min="12045" max="12045" width="16.85546875" style="212" customWidth="1"/>
    <col min="12046" max="12046" width="9.5703125" style="212" customWidth="1"/>
    <col min="12047" max="12047" width="16.140625" style="212" customWidth="1"/>
    <col min="12048" max="12048" width="17.85546875" style="212" customWidth="1"/>
    <col min="12049" max="12049" width="14.140625" style="212" customWidth="1"/>
    <col min="12050" max="12050" width="9.140625" style="212"/>
    <col min="12051" max="12051" width="15.5703125" style="212" customWidth="1"/>
    <col min="12052" max="12052" width="10.140625" style="212" customWidth="1"/>
    <col min="12053" max="12053" width="12.85546875" style="212" customWidth="1"/>
    <col min="12054" max="12288" width="9.140625" style="212"/>
    <col min="12289" max="12289" width="4.5703125" style="212" customWidth="1"/>
    <col min="12290" max="12290" width="25.85546875" style="212" customWidth="1"/>
    <col min="12291" max="12291" width="16.42578125" style="212" customWidth="1"/>
    <col min="12292" max="12292" width="9.28515625" style="212" customWidth="1"/>
    <col min="12293" max="12293" width="6.28515625" style="212" customWidth="1"/>
    <col min="12294" max="12294" width="14.42578125" style="212" customWidth="1"/>
    <col min="12295" max="12295" width="15.5703125" style="212" customWidth="1"/>
    <col min="12296" max="12296" width="10.5703125" style="212" customWidth="1"/>
    <col min="12297" max="12297" width="14.42578125" style="212" customWidth="1"/>
    <col min="12298" max="12298" width="8" style="212" customWidth="1"/>
    <col min="12299" max="12299" width="16" style="212" customWidth="1"/>
    <col min="12300" max="12300" width="8.85546875" style="212" customWidth="1"/>
    <col min="12301" max="12301" width="16.85546875" style="212" customWidth="1"/>
    <col min="12302" max="12302" width="9.5703125" style="212" customWidth="1"/>
    <col min="12303" max="12303" width="16.140625" style="212" customWidth="1"/>
    <col min="12304" max="12304" width="17.85546875" style="212" customWidth="1"/>
    <col min="12305" max="12305" width="14.140625" style="212" customWidth="1"/>
    <col min="12306" max="12306" width="9.140625" style="212"/>
    <col min="12307" max="12307" width="15.5703125" style="212" customWidth="1"/>
    <col min="12308" max="12308" width="10.140625" style="212" customWidth="1"/>
    <col min="12309" max="12309" width="12.85546875" style="212" customWidth="1"/>
    <col min="12310" max="12544" width="9.140625" style="212"/>
    <col min="12545" max="12545" width="4.5703125" style="212" customWidth="1"/>
    <col min="12546" max="12546" width="25.85546875" style="212" customWidth="1"/>
    <col min="12547" max="12547" width="16.42578125" style="212" customWidth="1"/>
    <col min="12548" max="12548" width="9.28515625" style="212" customWidth="1"/>
    <col min="12549" max="12549" width="6.28515625" style="212" customWidth="1"/>
    <col min="12550" max="12550" width="14.42578125" style="212" customWidth="1"/>
    <col min="12551" max="12551" width="15.5703125" style="212" customWidth="1"/>
    <col min="12552" max="12552" width="10.5703125" style="212" customWidth="1"/>
    <col min="12553" max="12553" width="14.42578125" style="212" customWidth="1"/>
    <col min="12554" max="12554" width="8" style="212" customWidth="1"/>
    <col min="12555" max="12555" width="16" style="212" customWidth="1"/>
    <col min="12556" max="12556" width="8.85546875" style="212" customWidth="1"/>
    <col min="12557" max="12557" width="16.85546875" style="212" customWidth="1"/>
    <col min="12558" max="12558" width="9.5703125" style="212" customWidth="1"/>
    <col min="12559" max="12559" width="16.140625" style="212" customWidth="1"/>
    <col min="12560" max="12560" width="17.85546875" style="212" customWidth="1"/>
    <col min="12561" max="12561" width="14.140625" style="212" customWidth="1"/>
    <col min="12562" max="12562" width="9.140625" style="212"/>
    <col min="12563" max="12563" width="15.5703125" style="212" customWidth="1"/>
    <col min="12564" max="12564" width="10.140625" style="212" customWidth="1"/>
    <col min="12565" max="12565" width="12.85546875" style="212" customWidth="1"/>
    <col min="12566" max="12800" width="9.140625" style="212"/>
    <col min="12801" max="12801" width="4.5703125" style="212" customWidth="1"/>
    <col min="12802" max="12802" width="25.85546875" style="212" customWidth="1"/>
    <col min="12803" max="12803" width="16.42578125" style="212" customWidth="1"/>
    <col min="12804" max="12804" width="9.28515625" style="212" customWidth="1"/>
    <col min="12805" max="12805" width="6.28515625" style="212" customWidth="1"/>
    <col min="12806" max="12806" width="14.42578125" style="212" customWidth="1"/>
    <col min="12807" max="12807" width="15.5703125" style="212" customWidth="1"/>
    <col min="12808" max="12808" width="10.5703125" style="212" customWidth="1"/>
    <col min="12809" max="12809" width="14.42578125" style="212" customWidth="1"/>
    <col min="12810" max="12810" width="8" style="212" customWidth="1"/>
    <col min="12811" max="12811" width="16" style="212" customWidth="1"/>
    <col min="12812" max="12812" width="8.85546875" style="212" customWidth="1"/>
    <col min="12813" max="12813" width="16.85546875" style="212" customWidth="1"/>
    <col min="12814" max="12814" width="9.5703125" style="212" customWidth="1"/>
    <col min="12815" max="12815" width="16.140625" style="212" customWidth="1"/>
    <col min="12816" max="12816" width="17.85546875" style="212" customWidth="1"/>
    <col min="12817" max="12817" width="14.140625" style="212" customWidth="1"/>
    <col min="12818" max="12818" width="9.140625" style="212"/>
    <col min="12819" max="12819" width="15.5703125" style="212" customWidth="1"/>
    <col min="12820" max="12820" width="10.140625" style="212" customWidth="1"/>
    <col min="12821" max="12821" width="12.85546875" style="212" customWidth="1"/>
    <col min="12822" max="13056" width="9.140625" style="212"/>
    <col min="13057" max="13057" width="4.5703125" style="212" customWidth="1"/>
    <col min="13058" max="13058" width="25.85546875" style="212" customWidth="1"/>
    <col min="13059" max="13059" width="16.42578125" style="212" customWidth="1"/>
    <col min="13060" max="13060" width="9.28515625" style="212" customWidth="1"/>
    <col min="13061" max="13061" width="6.28515625" style="212" customWidth="1"/>
    <col min="13062" max="13062" width="14.42578125" style="212" customWidth="1"/>
    <col min="13063" max="13063" width="15.5703125" style="212" customWidth="1"/>
    <col min="13064" max="13064" width="10.5703125" style="212" customWidth="1"/>
    <col min="13065" max="13065" width="14.42578125" style="212" customWidth="1"/>
    <col min="13066" max="13066" width="8" style="212" customWidth="1"/>
    <col min="13067" max="13067" width="16" style="212" customWidth="1"/>
    <col min="13068" max="13068" width="8.85546875" style="212" customWidth="1"/>
    <col min="13069" max="13069" width="16.85546875" style="212" customWidth="1"/>
    <col min="13070" max="13070" width="9.5703125" style="212" customWidth="1"/>
    <col min="13071" max="13071" width="16.140625" style="212" customWidth="1"/>
    <col min="13072" max="13072" width="17.85546875" style="212" customWidth="1"/>
    <col min="13073" max="13073" width="14.140625" style="212" customWidth="1"/>
    <col min="13074" max="13074" width="9.140625" style="212"/>
    <col min="13075" max="13075" width="15.5703125" style="212" customWidth="1"/>
    <col min="13076" max="13076" width="10.140625" style="212" customWidth="1"/>
    <col min="13077" max="13077" width="12.85546875" style="212" customWidth="1"/>
    <col min="13078" max="13312" width="9.140625" style="212"/>
    <col min="13313" max="13313" width="4.5703125" style="212" customWidth="1"/>
    <col min="13314" max="13314" width="25.85546875" style="212" customWidth="1"/>
    <col min="13315" max="13315" width="16.42578125" style="212" customWidth="1"/>
    <col min="13316" max="13316" width="9.28515625" style="212" customWidth="1"/>
    <col min="13317" max="13317" width="6.28515625" style="212" customWidth="1"/>
    <col min="13318" max="13318" width="14.42578125" style="212" customWidth="1"/>
    <col min="13319" max="13319" width="15.5703125" style="212" customWidth="1"/>
    <col min="13320" max="13320" width="10.5703125" style="212" customWidth="1"/>
    <col min="13321" max="13321" width="14.42578125" style="212" customWidth="1"/>
    <col min="13322" max="13322" width="8" style="212" customWidth="1"/>
    <col min="13323" max="13323" width="16" style="212" customWidth="1"/>
    <col min="13324" max="13324" width="8.85546875" style="212" customWidth="1"/>
    <col min="13325" max="13325" width="16.85546875" style="212" customWidth="1"/>
    <col min="13326" max="13326" width="9.5703125" style="212" customWidth="1"/>
    <col min="13327" max="13327" width="16.140625" style="212" customWidth="1"/>
    <col min="13328" max="13328" width="17.85546875" style="212" customWidth="1"/>
    <col min="13329" max="13329" width="14.140625" style="212" customWidth="1"/>
    <col min="13330" max="13330" width="9.140625" style="212"/>
    <col min="13331" max="13331" width="15.5703125" style="212" customWidth="1"/>
    <col min="13332" max="13332" width="10.140625" style="212" customWidth="1"/>
    <col min="13333" max="13333" width="12.85546875" style="212" customWidth="1"/>
    <col min="13334" max="13568" width="9.140625" style="212"/>
    <col min="13569" max="13569" width="4.5703125" style="212" customWidth="1"/>
    <col min="13570" max="13570" width="25.85546875" style="212" customWidth="1"/>
    <col min="13571" max="13571" width="16.42578125" style="212" customWidth="1"/>
    <col min="13572" max="13572" width="9.28515625" style="212" customWidth="1"/>
    <col min="13573" max="13573" width="6.28515625" style="212" customWidth="1"/>
    <col min="13574" max="13574" width="14.42578125" style="212" customWidth="1"/>
    <col min="13575" max="13575" width="15.5703125" style="212" customWidth="1"/>
    <col min="13576" max="13576" width="10.5703125" style="212" customWidth="1"/>
    <col min="13577" max="13577" width="14.42578125" style="212" customWidth="1"/>
    <col min="13578" max="13578" width="8" style="212" customWidth="1"/>
    <col min="13579" max="13579" width="16" style="212" customWidth="1"/>
    <col min="13580" max="13580" width="8.85546875" style="212" customWidth="1"/>
    <col min="13581" max="13581" width="16.85546875" style="212" customWidth="1"/>
    <col min="13582" max="13582" width="9.5703125" style="212" customWidth="1"/>
    <col min="13583" max="13583" width="16.140625" style="212" customWidth="1"/>
    <col min="13584" max="13584" width="17.85546875" style="212" customWidth="1"/>
    <col min="13585" max="13585" width="14.140625" style="212" customWidth="1"/>
    <col min="13586" max="13586" width="9.140625" style="212"/>
    <col min="13587" max="13587" width="15.5703125" style="212" customWidth="1"/>
    <col min="13588" max="13588" width="10.140625" style="212" customWidth="1"/>
    <col min="13589" max="13589" width="12.85546875" style="212" customWidth="1"/>
    <col min="13590" max="13824" width="9.140625" style="212"/>
    <col min="13825" max="13825" width="4.5703125" style="212" customWidth="1"/>
    <col min="13826" max="13826" width="25.85546875" style="212" customWidth="1"/>
    <col min="13827" max="13827" width="16.42578125" style="212" customWidth="1"/>
    <col min="13828" max="13828" width="9.28515625" style="212" customWidth="1"/>
    <col min="13829" max="13829" width="6.28515625" style="212" customWidth="1"/>
    <col min="13830" max="13830" width="14.42578125" style="212" customWidth="1"/>
    <col min="13831" max="13831" width="15.5703125" style="212" customWidth="1"/>
    <col min="13832" max="13832" width="10.5703125" style="212" customWidth="1"/>
    <col min="13833" max="13833" width="14.42578125" style="212" customWidth="1"/>
    <col min="13834" max="13834" width="8" style="212" customWidth="1"/>
    <col min="13835" max="13835" width="16" style="212" customWidth="1"/>
    <col min="13836" max="13836" width="8.85546875" style="212" customWidth="1"/>
    <col min="13837" max="13837" width="16.85546875" style="212" customWidth="1"/>
    <col min="13838" max="13838" width="9.5703125" style="212" customWidth="1"/>
    <col min="13839" max="13839" width="16.140625" style="212" customWidth="1"/>
    <col min="13840" max="13840" width="17.85546875" style="212" customWidth="1"/>
    <col min="13841" max="13841" width="14.140625" style="212" customWidth="1"/>
    <col min="13842" max="13842" width="9.140625" style="212"/>
    <col min="13843" max="13843" width="15.5703125" style="212" customWidth="1"/>
    <col min="13844" max="13844" width="10.140625" style="212" customWidth="1"/>
    <col min="13845" max="13845" width="12.85546875" style="212" customWidth="1"/>
    <col min="13846" max="14080" width="9.140625" style="212"/>
    <col min="14081" max="14081" width="4.5703125" style="212" customWidth="1"/>
    <col min="14082" max="14082" width="25.85546875" style="212" customWidth="1"/>
    <col min="14083" max="14083" width="16.42578125" style="212" customWidth="1"/>
    <col min="14084" max="14084" width="9.28515625" style="212" customWidth="1"/>
    <col min="14085" max="14085" width="6.28515625" style="212" customWidth="1"/>
    <col min="14086" max="14086" width="14.42578125" style="212" customWidth="1"/>
    <col min="14087" max="14087" width="15.5703125" style="212" customWidth="1"/>
    <col min="14088" max="14088" width="10.5703125" style="212" customWidth="1"/>
    <col min="14089" max="14089" width="14.42578125" style="212" customWidth="1"/>
    <col min="14090" max="14090" width="8" style="212" customWidth="1"/>
    <col min="14091" max="14091" width="16" style="212" customWidth="1"/>
    <col min="14092" max="14092" width="8.85546875" style="212" customWidth="1"/>
    <col min="14093" max="14093" width="16.85546875" style="212" customWidth="1"/>
    <col min="14094" max="14094" width="9.5703125" style="212" customWidth="1"/>
    <col min="14095" max="14095" width="16.140625" style="212" customWidth="1"/>
    <col min="14096" max="14096" width="17.85546875" style="212" customWidth="1"/>
    <col min="14097" max="14097" width="14.140625" style="212" customWidth="1"/>
    <col min="14098" max="14098" width="9.140625" style="212"/>
    <col min="14099" max="14099" width="15.5703125" style="212" customWidth="1"/>
    <col min="14100" max="14100" width="10.140625" style="212" customWidth="1"/>
    <col min="14101" max="14101" width="12.85546875" style="212" customWidth="1"/>
    <col min="14102" max="14336" width="9.140625" style="212"/>
    <col min="14337" max="14337" width="4.5703125" style="212" customWidth="1"/>
    <col min="14338" max="14338" width="25.85546875" style="212" customWidth="1"/>
    <col min="14339" max="14339" width="16.42578125" style="212" customWidth="1"/>
    <col min="14340" max="14340" width="9.28515625" style="212" customWidth="1"/>
    <col min="14341" max="14341" width="6.28515625" style="212" customWidth="1"/>
    <col min="14342" max="14342" width="14.42578125" style="212" customWidth="1"/>
    <col min="14343" max="14343" width="15.5703125" style="212" customWidth="1"/>
    <col min="14344" max="14344" width="10.5703125" style="212" customWidth="1"/>
    <col min="14345" max="14345" width="14.42578125" style="212" customWidth="1"/>
    <col min="14346" max="14346" width="8" style="212" customWidth="1"/>
    <col min="14347" max="14347" width="16" style="212" customWidth="1"/>
    <col min="14348" max="14348" width="8.85546875" style="212" customWidth="1"/>
    <col min="14349" max="14349" width="16.85546875" style="212" customWidth="1"/>
    <col min="14350" max="14350" width="9.5703125" style="212" customWidth="1"/>
    <col min="14351" max="14351" width="16.140625" style="212" customWidth="1"/>
    <col min="14352" max="14352" width="17.85546875" style="212" customWidth="1"/>
    <col min="14353" max="14353" width="14.140625" style="212" customWidth="1"/>
    <col min="14354" max="14354" width="9.140625" style="212"/>
    <col min="14355" max="14355" width="15.5703125" style="212" customWidth="1"/>
    <col min="14356" max="14356" width="10.140625" style="212" customWidth="1"/>
    <col min="14357" max="14357" width="12.85546875" style="212" customWidth="1"/>
    <col min="14358" max="14592" width="9.140625" style="212"/>
    <col min="14593" max="14593" width="4.5703125" style="212" customWidth="1"/>
    <col min="14594" max="14594" width="25.85546875" style="212" customWidth="1"/>
    <col min="14595" max="14595" width="16.42578125" style="212" customWidth="1"/>
    <col min="14596" max="14596" width="9.28515625" style="212" customWidth="1"/>
    <col min="14597" max="14597" width="6.28515625" style="212" customWidth="1"/>
    <col min="14598" max="14598" width="14.42578125" style="212" customWidth="1"/>
    <col min="14599" max="14599" width="15.5703125" style="212" customWidth="1"/>
    <col min="14600" max="14600" width="10.5703125" style="212" customWidth="1"/>
    <col min="14601" max="14601" width="14.42578125" style="212" customWidth="1"/>
    <col min="14602" max="14602" width="8" style="212" customWidth="1"/>
    <col min="14603" max="14603" width="16" style="212" customWidth="1"/>
    <col min="14604" max="14604" width="8.85546875" style="212" customWidth="1"/>
    <col min="14605" max="14605" width="16.85546875" style="212" customWidth="1"/>
    <col min="14606" max="14606" width="9.5703125" style="212" customWidth="1"/>
    <col min="14607" max="14607" width="16.140625" style="212" customWidth="1"/>
    <col min="14608" max="14608" width="17.85546875" style="212" customWidth="1"/>
    <col min="14609" max="14609" width="14.140625" style="212" customWidth="1"/>
    <col min="14610" max="14610" width="9.140625" style="212"/>
    <col min="14611" max="14611" width="15.5703125" style="212" customWidth="1"/>
    <col min="14612" max="14612" width="10.140625" style="212" customWidth="1"/>
    <col min="14613" max="14613" width="12.85546875" style="212" customWidth="1"/>
    <col min="14614" max="14848" width="9.140625" style="212"/>
    <col min="14849" max="14849" width="4.5703125" style="212" customWidth="1"/>
    <col min="14850" max="14850" width="25.85546875" style="212" customWidth="1"/>
    <col min="14851" max="14851" width="16.42578125" style="212" customWidth="1"/>
    <col min="14852" max="14852" width="9.28515625" style="212" customWidth="1"/>
    <col min="14853" max="14853" width="6.28515625" style="212" customWidth="1"/>
    <col min="14854" max="14854" width="14.42578125" style="212" customWidth="1"/>
    <col min="14855" max="14855" width="15.5703125" style="212" customWidth="1"/>
    <col min="14856" max="14856" width="10.5703125" style="212" customWidth="1"/>
    <col min="14857" max="14857" width="14.42578125" style="212" customWidth="1"/>
    <col min="14858" max="14858" width="8" style="212" customWidth="1"/>
    <col min="14859" max="14859" width="16" style="212" customWidth="1"/>
    <col min="14860" max="14860" width="8.85546875" style="212" customWidth="1"/>
    <col min="14861" max="14861" width="16.85546875" style="212" customWidth="1"/>
    <col min="14862" max="14862" width="9.5703125" style="212" customWidth="1"/>
    <col min="14863" max="14863" width="16.140625" style="212" customWidth="1"/>
    <col min="14864" max="14864" width="17.85546875" style="212" customWidth="1"/>
    <col min="14865" max="14865" width="14.140625" style="212" customWidth="1"/>
    <col min="14866" max="14866" width="9.140625" style="212"/>
    <col min="14867" max="14867" width="15.5703125" style="212" customWidth="1"/>
    <col min="14868" max="14868" width="10.140625" style="212" customWidth="1"/>
    <col min="14869" max="14869" width="12.85546875" style="212" customWidth="1"/>
    <col min="14870" max="15104" width="9.140625" style="212"/>
    <col min="15105" max="15105" width="4.5703125" style="212" customWidth="1"/>
    <col min="15106" max="15106" width="25.85546875" style="212" customWidth="1"/>
    <col min="15107" max="15107" width="16.42578125" style="212" customWidth="1"/>
    <col min="15108" max="15108" width="9.28515625" style="212" customWidth="1"/>
    <col min="15109" max="15109" width="6.28515625" style="212" customWidth="1"/>
    <col min="15110" max="15110" width="14.42578125" style="212" customWidth="1"/>
    <col min="15111" max="15111" width="15.5703125" style="212" customWidth="1"/>
    <col min="15112" max="15112" width="10.5703125" style="212" customWidth="1"/>
    <col min="15113" max="15113" width="14.42578125" style="212" customWidth="1"/>
    <col min="15114" max="15114" width="8" style="212" customWidth="1"/>
    <col min="15115" max="15115" width="16" style="212" customWidth="1"/>
    <col min="15116" max="15116" width="8.85546875" style="212" customWidth="1"/>
    <col min="15117" max="15117" width="16.85546875" style="212" customWidth="1"/>
    <col min="15118" max="15118" width="9.5703125" style="212" customWidth="1"/>
    <col min="15119" max="15119" width="16.140625" style="212" customWidth="1"/>
    <col min="15120" max="15120" width="17.85546875" style="212" customWidth="1"/>
    <col min="15121" max="15121" width="14.140625" style="212" customWidth="1"/>
    <col min="15122" max="15122" width="9.140625" style="212"/>
    <col min="15123" max="15123" width="15.5703125" style="212" customWidth="1"/>
    <col min="15124" max="15124" width="10.140625" style="212" customWidth="1"/>
    <col min="15125" max="15125" width="12.85546875" style="212" customWidth="1"/>
    <col min="15126" max="15360" width="9.140625" style="212"/>
    <col min="15361" max="15361" width="4.5703125" style="212" customWidth="1"/>
    <col min="15362" max="15362" width="25.85546875" style="212" customWidth="1"/>
    <col min="15363" max="15363" width="16.42578125" style="212" customWidth="1"/>
    <col min="15364" max="15364" width="9.28515625" style="212" customWidth="1"/>
    <col min="15365" max="15365" width="6.28515625" style="212" customWidth="1"/>
    <col min="15366" max="15366" width="14.42578125" style="212" customWidth="1"/>
    <col min="15367" max="15367" width="15.5703125" style="212" customWidth="1"/>
    <col min="15368" max="15368" width="10.5703125" style="212" customWidth="1"/>
    <col min="15369" max="15369" width="14.42578125" style="212" customWidth="1"/>
    <col min="15370" max="15370" width="8" style="212" customWidth="1"/>
    <col min="15371" max="15371" width="16" style="212" customWidth="1"/>
    <col min="15372" max="15372" width="8.85546875" style="212" customWidth="1"/>
    <col min="15373" max="15373" width="16.85546875" style="212" customWidth="1"/>
    <col min="15374" max="15374" width="9.5703125" style="212" customWidth="1"/>
    <col min="15375" max="15375" width="16.140625" style="212" customWidth="1"/>
    <col min="15376" max="15376" width="17.85546875" style="212" customWidth="1"/>
    <col min="15377" max="15377" width="14.140625" style="212" customWidth="1"/>
    <col min="15378" max="15378" width="9.140625" style="212"/>
    <col min="15379" max="15379" width="15.5703125" style="212" customWidth="1"/>
    <col min="15380" max="15380" width="10.140625" style="212" customWidth="1"/>
    <col min="15381" max="15381" width="12.85546875" style="212" customWidth="1"/>
    <col min="15382" max="15616" width="9.140625" style="212"/>
    <col min="15617" max="15617" width="4.5703125" style="212" customWidth="1"/>
    <col min="15618" max="15618" width="25.85546875" style="212" customWidth="1"/>
    <col min="15619" max="15619" width="16.42578125" style="212" customWidth="1"/>
    <col min="15620" max="15620" width="9.28515625" style="212" customWidth="1"/>
    <col min="15621" max="15621" width="6.28515625" style="212" customWidth="1"/>
    <col min="15622" max="15622" width="14.42578125" style="212" customWidth="1"/>
    <col min="15623" max="15623" width="15.5703125" style="212" customWidth="1"/>
    <col min="15624" max="15624" width="10.5703125" style="212" customWidth="1"/>
    <col min="15625" max="15625" width="14.42578125" style="212" customWidth="1"/>
    <col min="15626" max="15626" width="8" style="212" customWidth="1"/>
    <col min="15627" max="15627" width="16" style="212" customWidth="1"/>
    <col min="15628" max="15628" width="8.85546875" style="212" customWidth="1"/>
    <col min="15629" max="15629" width="16.85546875" style="212" customWidth="1"/>
    <col min="15630" max="15630" width="9.5703125" style="212" customWidth="1"/>
    <col min="15631" max="15631" width="16.140625" style="212" customWidth="1"/>
    <col min="15632" max="15632" width="17.85546875" style="212" customWidth="1"/>
    <col min="15633" max="15633" width="14.140625" style="212" customWidth="1"/>
    <col min="15634" max="15634" width="9.140625" style="212"/>
    <col min="15635" max="15635" width="15.5703125" style="212" customWidth="1"/>
    <col min="15636" max="15636" width="10.140625" style="212" customWidth="1"/>
    <col min="15637" max="15637" width="12.85546875" style="212" customWidth="1"/>
    <col min="15638" max="15872" width="9.140625" style="212"/>
    <col min="15873" max="15873" width="4.5703125" style="212" customWidth="1"/>
    <col min="15874" max="15874" width="25.85546875" style="212" customWidth="1"/>
    <col min="15875" max="15875" width="16.42578125" style="212" customWidth="1"/>
    <col min="15876" max="15876" width="9.28515625" style="212" customWidth="1"/>
    <col min="15877" max="15877" width="6.28515625" style="212" customWidth="1"/>
    <col min="15878" max="15878" width="14.42578125" style="212" customWidth="1"/>
    <col min="15879" max="15879" width="15.5703125" style="212" customWidth="1"/>
    <col min="15880" max="15880" width="10.5703125" style="212" customWidth="1"/>
    <col min="15881" max="15881" width="14.42578125" style="212" customWidth="1"/>
    <col min="15882" max="15882" width="8" style="212" customWidth="1"/>
    <col min="15883" max="15883" width="16" style="212" customWidth="1"/>
    <col min="15884" max="15884" width="8.85546875" style="212" customWidth="1"/>
    <col min="15885" max="15885" width="16.85546875" style="212" customWidth="1"/>
    <col min="15886" max="15886" width="9.5703125" style="212" customWidth="1"/>
    <col min="15887" max="15887" width="16.140625" style="212" customWidth="1"/>
    <col min="15888" max="15888" width="17.85546875" style="212" customWidth="1"/>
    <col min="15889" max="15889" width="14.140625" style="212" customWidth="1"/>
    <col min="15890" max="15890" width="9.140625" style="212"/>
    <col min="15891" max="15891" width="15.5703125" style="212" customWidth="1"/>
    <col min="15892" max="15892" width="10.140625" style="212" customWidth="1"/>
    <col min="15893" max="15893" width="12.85546875" style="212" customWidth="1"/>
    <col min="15894" max="16128" width="9.140625" style="212"/>
    <col min="16129" max="16129" width="4.5703125" style="212" customWidth="1"/>
    <col min="16130" max="16130" width="25.85546875" style="212" customWidth="1"/>
    <col min="16131" max="16131" width="16.42578125" style="212" customWidth="1"/>
    <col min="16132" max="16132" width="9.28515625" style="212" customWidth="1"/>
    <col min="16133" max="16133" width="6.28515625" style="212" customWidth="1"/>
    <col min="16134" max="16134" width="14.42578125" style="212" customWidth="1"/>
    <col min="16135" max="16135" width="15.5703125" style="212" customWidth="1"/>
    <col min="16136" max="16136" width="10.5703125" style="212" customWidth="1"/>
    <col min="16137" max="16137" width="14.42578125" style="212" customWidth="1"/>
    <col min="16138" max="16138" width="8" style="212" customWidth="1"/>
    <col min="16139" max="16139" width="16" style="212" customWidth="1"/>
    <col min="16140" max="16140" width="8.85546875" style="212" customWidth="1"/>
    <col min="16141" max="16141" width="16.85546875" style="212" customWidth="1"/>
    <col min="16142" max="16142" width="9.5703125" style="212" customWidth="1"/>
    <col min="16143" max="16143" width="16.140625" style="212" customWidth="1"/>
    <col min="16144" max="16144" width="17.85546875" style="212" customWidth="1"/>
    <col min="16145" max="16145" width="14.140625" style="212" customWidth="1"/>
    <col min="16146" max="16146" width="9.140625" style="212"/>
    <col min="16147" max="16147" width="15.5703125" style="212" customWidth="1"/>
    <col min="16148" max="16148" width="10.140625" style="212" customWidth="1"/>
    <col min="16149" max="16149" width="12.85546875" style="212" customWidth="1"/>
    <col min="16150" max="16384" width="9.140625" style="212"/>
  </cols>
  <sheetData>
    <row r="1" spans="1:21" s="206" customFormat="1" ht="18.75" customHeight="1">
      <c r="A1" s="1016" t="str">
        <f>'[66]Data Pokok'!A2</f>
        <v>BADAN USAHA MILIK DESA BATUPUTE</v>
      </c>
      <c r="B1" s="1016"/>
      <c r="C1" s="1016"/>
      <c r="D1" s="1016"/>
      <c r="E1" s="1016"/>
      <c r="F1" s="1016"/>
      <c r="G1" s="1016"/>
      <c r="H1" s="1016"/>
      <c r="I1" s="1016"/>
      <c r="J1" s="1016"/>
      <c r="K1" s="1016"/>
      <c r="L1" s="1016"/>
      <c r="M1" s="1016"/>
      <c r="N1" s="1016"/>
      <c r="O1" s="1016"/>
      <c r="P1" s="1016"/>
    </row>
    <row r="2" spans="1:21" s="206" customFormat="1" ht="18.75" customHeight="1">
      <c r="A2" s="1017" t="str">
        <f>'[66]Data Pokok'!C74</f>
        <v>DAFTAR INVENTARIS</v>
      </c>
      <c r="B2" s="1017"/>
      <c r="C2" s="1017"/>
      <c r="D2" s="1017"/>
      <c r="E2" s="1017"/>
      <c r="F2" s="1017"/>
      <c r="G2" s="1017"/>
      <c r="H2" s="1017"/>
      <c r="I2" s="1017"/>
      <c r="J2" s="1017"/>
      <c r="K2" s="1017"/>
      <c r="L2" s="1017"/>
      <c r="M2" s="1017"/>
      <c r="N2" s="1017"/>
      <c r="O2" s="1017"/>
      <c r="P2" s="1017"/>
    </row>
    <row r="3" spans="1:21" s="206" customFormat="1" ht="18.75" customHeight="1">
      <c r="A3" s="1016" t="s">
        <v>840</v>
      </c>
      <c r="B3" s="1016"/>
      <c r="C3" s="1016"/>
      <c r="D3" s="1016"/>
      <c r="E3" s="1016"/>
      <c r="F3" s="1016"/>
      <c r="G3" s="1016"/>
      <c r="H3" s="1016"/>
      <c r="I3" s="1016"/>
      <c r="J3" s="1016"/>
      <c r="K3" s="1016"/>
      <c r="L3" s="1016"/>
      <c r="M3" s="1016"/>
      <c r="N3" s="1016"/>
      <c r="O3" s="1016"/>
      <c r="P3" s="1016"/>
    </row>
    <row r="4" spans="1:21" s="206" customFormat="1" ht="18.75" customHeight="1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</row>
    <row r="5" spans="1:21" s="207" customFormat="1" ht="18.75">
      <c r="A5" s="211" t="str">
        <f>'[66]Data Pokok'!A10</f>
        <v>Desa / Kecamatan</v>
      </c>
      <c r="B5" s="210"/>
      <c r="C5" s="214" t="str">
        <f>":   "&amp;'[66]Data Pokok'!D10</f>
        <v>:   Batupute</v>
      </c>
      <c r="D5" s="210"/>
      <c r="E5" s="210"/>
      <c r="F5" s="210"/>
      <c r="G5" s="210"/>
      <c r="H5" s="211"/>
      <c r="I5" s="292"/>
      <c r="J5" s="292"/>
      <c r="K5" s="210"/>
      <c r="L5" s="210"/>
      <c r="M5" s="210"/>
      <c r="N5" s="210"/>
      <c r="O5" s="210"/>
      <c r="P5" s="210"/>
    </row>
    <row r="6" spans="1:21" s="207" customFormat="1" ht="18.75">
      <c r="A6" s="211" t="str">
        <f>'[66]Data Pokok'!A11</f>
        <v>Kabupaten</v>
      </c>
      <c r="B6" s="210"/>
      <c r="C6" s="214" t="str">
        <f>":   "&amp;'[66]Data Pokok'!D11</f>
        <v>:   BARRU</v>
      </c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</row>
    <row r="7" spans="1:21" s="207" customFormat="1" ht="18.75">
      <c r="A7" s="211" t="str">
        <f>'[66]Data Pokok'!A12</f>
        <v>Provinsi</v>
      </c>
      <c r="B7" s="210"/>
      <c r="C7" s="214" t="str">
        <f>":   "&amp;'[66]Data Pokok'!D12</f>
        <v>:   SULAWESI SELATAN</v>
      </c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</row>
    <row r="8" spans="1:21" s="207" customFormat="1" ht="18.75">
      <c r="A8" s="211"/>
      <c r="B8" s="210"/>
      <c r="C8" s="214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</row>
    <row r="9" spans="1:21" s="208" customFormat="1" ht="39" customHeight="1">
      <c r="A9" s="1004" t="s">
        <v>829</v>
      </c>
      <c r="B9" s="1006" t="s">
        <v>841</v>
      </c>
      <c r="C9" s="1006" t="s">
        <v>842</v>
      </c>
      <c r="D9" s="1006" t="s">
        <v>843</v>
      </c>
      <c r="E9" s="1006" t="s">
        <v>844</v>
      </c>
      <c r="F9" s="1006" t="s">
        <v>845</v>
      </c>
      <c r="G9" s="1006" t="s">
        <v>846</v>
      </c>
      <c r="H9" s="1006" t="s">
        <v>847</v>
      </c>
      <c r="I9" s="1006" t="s">
        <v>848</v>
      </c>
      <c r="J9" s="1018" t="s">
        <v>849</v>
      </c>
      <c r="K9" s="1019"/>
      <c r="L9" s="1018" t="s">
        <v>850</v>
      </c>
      <c r="M9" s="1019"/>
      <c r="N9" s="1018" t="s">
        <v>47</v>
      </c>
      <c r="O9" s="1019"/>
      <c r="P9" s="1014" t="s">
        <v>51</v>
      </c>
      <c r="R9" s="1008" t="s">
        <v>851</v>
      </c>
      <c r="S9" s="1009"/>
      <c r="T9" s="1008" t="s">
        <v>852</v>
      </c>
      <c r="U9" s="1009"/>
    </row>
    <row r="10" spans="1:21" s="208" customFormat="1" ht="56.25">
      <c r="A10" s="1005"/>
      <c r="B10" s="1007"/>
      <c r="C10" s="1007"/>
      <c r="D10" s="1007"/>
      <c r="E10" s="1007"/>
      <c r="F10" s="1007"/>
      <c r="G10" s="1007"/>
      <c r="H10" s="1007"/>
      <c r="I10" s="1007"/>
      <c r="J10" s="293" t="s">
        <v>853</v>
      </c>
      <c r="K10" s="293" t="s">
        <v>854</v>
      </c>
      <c r="L10" s="294" t="s">
        <v>853</v>
      </c>
      <c r="M10" s="293" t="s">
        <v>854</v>
      </c>
      <c r="N10" s="293" t="s">
        <v>855</v>
      </c>
      <c r="O10" s="293" t="s">
        <v>856</v>
      </c>
      <c r="P10" s="1015"/>
      <c r="R10" s="330" t="s">
        <v>853</v>
      </c>
      <c r="S10" s="330" t="s">
        <v>854</v>
      </c>
      <c r="T10" s="330" t="s">
        <v>853</v>
      </c>
      <c r="U10" s="330" t="s">
        <v>854</v>
      </c>
    </row>
    <row r="11" spans="1:21" s="209" customFormat="1" ht="37.5">
      <c r="A11" s="215">
        <v>1</v>
      </c>
      <c r="B11" s="216">
        <v>2</v>
      </c>
      <c r="C11" s="217">
        <v>3</v>
      </c>
      <c r="D11" s="218">
        <v>4</v>
      </c>
      <c r="E11" s="217">
        <v>5</v>
      </c>
      <c r="F11" s="217">
        <v>6</v>
      </c>
      <c r="G11" s="217" t="s">
        <v>857</v>
      </c>
      <c r="H11" s="217">
        <v>8</v>
      </c>
      <c r="I11" s="217" t="s">
        <v>858</v>
      </c>
      <c r="J11" s="295">
        <v>10</v>
      </c>
      <c r="K11" s="295" t="s">
        <v>859</v>
      </c>
      <c r="L11" s="295">
        <v>12</v>
      </c>
      <c r="M11" s="295" t="s">
        <v>860</v>
      </c>
      <c r="N11" s="295" t="s">
        <v>861</v>
      </c>
      <c r="O11" s="295" t="s">
        <v>862</v>
      </c>
      <c r="P11" s="296" t="s">
        <v>863</v>
      </c>
    </row>
    <row r="12" spans="1:21" s="207" customFormat="1" ht="15.75">
      <c r="A12" s="219"/>
      <c r="B12" s="220"/>
      <c r="C12" s="221"/>
      <c r="D12" s="222"/>
      <c r="E12" s="221"/>
      <c r="F12" s="221"/>
      <c r="G12" s="221"/>
      <c r="H12" s="221"/>
      <c r="I12" s="221"/>
      <c r="J12" s="297"/>
      <c r="K12" s="297"/>
      <c r="L12" s="297"/>
      <c r="M12" s="297"/>
      <c r="N12" s="297"/>
      <c r="O12" s="297"/>
      <c r="P12" s="298"/>
    </row>
    <row r="13" spans="1:21" s="210" customFormat="1" ht="18.75">
      <c r="A13" s="223">
        <v>1</v>
      </c>
      <c r="B13" s="224" t="s">
        <v>864</v>
      </c>
      <c r="C13" s="225">
        <v>41579</v>
      </c>
      <c r="D13" s="226" t="s">
        <v>865</v>
      </c>
      <c r="E13" s="227">
        <v>2</v>
      </c>
      <c r="F13" s="228">
        <v>1563500</v>
      </c>
      <c r="G13" s="228">
        <f t="shared" ref="G13:G27" si="0">+E13*F13</f>
        <v>3127000</v>
      </c>
      <c r="H13" s="229">
        <v>60</v>
      </c>
      <c r="I13" s="299">
        <f t="shared" ref="I13:I52" si="1">G13/H13</f>
        <v>52116.666666666701</v>
      </c>
      <c r="J13" s="300">
        <v>60</v>
      </c>
      <c r="K13" s="300">
        <f>J13*I13</f>
        <v>3127000</v>
      </c>
      <c r="L13" s="300">
        <v>0</v>
      </c>
      <c r="M13" s="300">
        <f t="shared" ref="M13:M52" si="2">+I13*L13</f>
        <v>0</v>
      </c>
      <c r="N13" s="300">
        <f>J13+L13</f>
        <v>60</v>
      </c>
      <c r="O13" s="300">
        <f>+K13+M13</f>
        <v>3127000</v>
      </c>
      <c r="P13" s="301">
        <f>+G13-O13</f>
        <v>0</v>
      </c>
      <c r="R13" s="331">
        <v>0</v>
      </c>
      <c r="S13" s="332">
        <f t="shared" ref="S13:S19" si="3">R13*I13</f>
        <v>0</v>
      </c>
      <c r="T13" s="331">
        <v>0</v>
      </c>
      <c r="U13" s="235">
        <f t="shared" ref="U13:U19" si="4">T13*I13</f>
        <v>0</v>
      </c>
    </row>
    <row r="14" spans="1:21" s="210" customFormat="1" ht="18.75">
      <c r="A14" s="223">
        <v>2</v>
      </c>
      <c r="B14" s="224" t="s">
        <v>866</v>
      </c>
      <c r="C14" s="225">
        <v>41583</v>
      </c>
      <c r="D14" s="226" t="s">
        <v>865</v>
      </c>
      <c r="E14" s="227">
        <v>1</v>
      </c>
      <c r="F14" s="228">
        <v>500000</v>
      </c>
      <c r="G14" s="228">
        <f t="shared" si="0"/>
        <v>500000</v>
      </c>
      <c r="H14" s="229">
        <v>60</v>
      </c>
      <c r="I14" s="299">
        <f t="shared" si="1"/>
        <v>8333.3333333333303</v>
      </c>
      <c r="J14" s="300">
        <v>60</v>
      </c>
      <c r="K14" s="300">
        <f t="shared" ref="K14:K45" si="5">J14*I14</f>
        <v>500000</v>
      </c>
      <c r="L14" s="300">
        <v>0</v>
      </c>
      <c r="M14" s="300">
        <f t="shared" si="2"/>
        <v>0</v>
      </c>
      <c r="N14" s="300">
        <f>J14+L14</f>
        <v>60</v>
      </c>
      <c r="O14" s="300">
        <f t="shared" ref="O14:O52" si="6">+K14+M14</f>
        <v>500000</v>
      </c>
      <c r="P14" s="301">
        <f t="shared" ref="P14:P52" si="7">+G14-O14</f>
        <v>0</v>
      </c>
      <c r="R14" s="331">
        <v>0</v>
      </c>
      <c r="S14" s="332">
        <f t="shared" si="3"/>
        <v>0</v>
      </c>
      <c r="T14" s="331">
        <v>0</v>
      </c>
      <c r="U14" s="235">
        <f t="shared" si="4"/>
        <v>0</v>
      </c>
    </row>
    <row r="15" spans="1:21" s="210" customFormat="1" ht="18.75">
      <c r="A15" s="223">
        <v>3</v>
      </c>
      <c r="B15" s="224" t="s">
        <v>867</v>
      </c>
      <c r="C15" s="225">
        <v>42955</v>
      </c>
      <c r="D15" s="226" t="s">
        <v>865</v>
      </c>
      <c r="E15" s="227">
        <v>1</v>
      </c>
      <c r="F15" s="228">
        <v>950000</v>
      </c>
      <c r="G15" s="228">
        <f t="shared" si="0"/>
        <v>950000</v>
      </c>
      <c r="H15" s="229">
        <v>60</v>
      </c>
      <c r="I15" s="299">
        <f t="shared" si="1"/>
        <v>15833.333333333299</v>
      </c>
      <c r="J15" s="300">
        <v>60</v>
      </c>
      <c r="K15" s="300">
        <f t="shared" si="5"/>
        <v>950000</v>
      </c>
      <c r="L15" s="300">
        <v>0</v>
      </c>
      <c r="M15" s="300">
        <f t="shared" si="2"/>
        <v>0</v>
      </c>
      <c r="N15" s="300">
        <f t="shared" ref="N15:N52" si="8">J15+L15</f>
        <v>60</v>
      </c>
      <c r="O15" s="300">
        <f t="shared" si="6"/>
        <v>950000</v>
      </c>
      <c r="P15" s="301">
        <f t="shared" si="7"/>
        <v>0</v>
      </c>
      <c r="R15" s="331">
        <v>0</v>
      </c>
      <c r="S15" s="332">
        <f t="shared" si="3"/>
        <v>0</v>
      </c>
      <c r="T15" s="331">
        <v>0</v>
      </c>
      <c r="U15" s="235">
        <f t="shared" si="4"/>
        <v>0</v>
      </c>
    </row>
    <row r="16" spans="1:21" s="210" customFormat="1" ht="18.75">
      <c r="A16" s="223">
        <v>4</v>
      </c>
      <c r="B16" s="224" t="s">
        <v>868</v>
      </c>
      <c r="C16" s="225">
        <v>42988</v>
      </c>
      <c r="D16" s="226" t="s">
        <v>865</v>
      </c>
      <c r="E16" s="227">
        <v>1</v>
      </c>
      <c r="F16" s="228">
        <v>250000</v>
      </c>
      <c r="G16" s="228">
        <f t="shared" si="0"/>
        <v>250000</v>
      </c>
      <c r="H16" s="229">
        <v>60</v>
      </c>
      <c r="I16" s="299">
        <f t="shared" si="1"/>
        <v>4166.6666666666697</v>
      </c>
      <c r="J16" s="300">
        <v>60</v>
      </c>
      <c r="K16" s="300">
        <f t="shared" si="5"/>
        <v>250000</v>
      </c>
      <c r="L16" s="300">
        <v>0</v>
      </c>
      <c r="M16" s="300">
        <f t="shared" si="2"/>
        <v>0</v>
      </c>
      <c r="N16" s="300">
        <f t="shared" si="8"/>
        <v>60</v>
      </c>
      <c r="O16" s="300">
        <f t="shared" si="6"/>
        <v>250000</v>
      </c>
      <c r="P16" s="301">
        <f t="shared" si="7"/>
        <v>0</v>
      </c>
      <c r="R16" s="331">
        <v>0</v>
      </c>
      <c r="S16" s="332">
        <f t="shared" si="3"/>
        <v>0</v>
      </c>
      <c r="T16" s="331">
        <v>0</v>
      </c>
      <c r="U16" s="235">
        <f t="shared" si="4"/>
        <v>0</v>
      </c>
    </row>
    <row r="17" spans="1:21" s="210" customFormat="1" ht="18.75">
      <c r="A17" s="223">
        <v>5</v>
      </c>
      <c r="B17" s="224" t="s">
        <v>867</v>
      </c>
      <c r="C17" s="225">
        <v>43348</v>
      </c>
      <c r="D17" s="226" t="s">
        <v>865</v>
      </c>
      <c r="E17" s="227">
        <v>1</v>
      </c>
      <c r="F17" s="228">
        <v>1000000</v>
      </c>
      <c r="G17" s="228">
        <f t="shared" si="0"/>
        <v>1000000</v>
      </c>
      <c r="H17" s="229">
        <v>60</v>
      </c>
      <c r="I17" s="299">
        <f t="shared" si="1"/>
        <v>16666.666666666701</v>
      </c>
      <c r="J17" s="300">
        <v>60</v>
      </c>
      <c r="K17" s="300">
        <f t="shared" si="5"/>
        <v>1000000</v>
      </c>
      <c r="L17" s="300">
        <v>0</v>
      </c>
      <c r="M17" s="300">
        <f t="shared" si="2"/>
        <v>0</v>
      </c>
      <c r="N17" s="300">
        <f t="shared" si="8"/>
        <v>60</v>
      </c>
      <c r="O17" s="300">
        <f t="shared" si="6"/>
        <v>1000000</v>
      </c>
      <c r="P17" s="301">
        <f t="shared" si="7"/>
        <v>0</v>
      </c>
      <c r="R17" s="331">
        <v>0</v>
      </c>
      <c r="S17" s="332">
        <f t="shared" si="3"/>
        <v>0</v>
      </c>
      <c r="T17" s="331">
        <v>0</v>
      </c>
      <c r="U17" s="235">
        <f t="shared" si="4"/>
        <v>0</v>
      </c>
    </row>
    <row r="18" spans="1:21" s="210" customFormat="1" ht="18.75">
      <c r="A18" s="223">
        <v>6</v>
      </c>
      <c r="B18" s="224" t="s">
        <v>869</v>
      </c>
      <c r="C18" s="225">
        <v>43381</v>
      </c>
      <c r="D18" s="226" t="s">
        <v>865</v>
      </c>
      <c r="E18" s="227">
        <v>1</v>
      </c>
      <c r="F18" s="228">
        <v>8000000</v>
      </c>
      <c r="G18" s="228">
        <f t="shared" si="0"/>
        <v>8000000</v>
      </c>
      <c r="H18" s="229">
        <v>60</v>
      </c>
      <c r="I18" s="299">
        <f t="shared" si="1"/>
        <v>133333.33333333299</v>
      </c>
      <c r="J18" s="300">
        <v>60</v>
      </c>
      <c r="K18" s="300">
        <f t="shared" si="5"/>
        <v>8000000</v>
      </c>
      <c r="L18" s="300">
        <v>0</v>
      </c>
      <c r="M18" s="300">
        <f t="shared" si="2"/>
        <v>0</v>
      </c>
      <c r="N18" s="300">
        <f t="shared" si="8"/>
        <v>60</v>
      </c>
      <c r="O18" s="300">
        <f t="shared" si="6"/>
        <v>8000000</v>
      </c>
      <c r="P18" s="301">
        <f t="shared" si="7"/>
        <v>0</v>
      </c>
      <c r="R18" s="331">
        <v>0</v>
      </c>
      <c r="S18" s="332">
        <f t="shared" si="3"/>
        <v>0</v>
      </c>
      <c r="T18" s="331">
        <v>0</v>
      </c>
      <c r="U18" s="235">
        <f t="shared" si="4"/>
        <v>0</v>
      </c>
    </row>
    <row r="19" spans="1:21" s="210" customFormat="1" ht="18.75">
      <c r="A19" s="223">
        <v>7</v>
      </c>
      <c r="B19" s="224" t="s">
        <v>870</v>
      </c>
      <c r="C19" s="857" t="s">
        <v>871</v>
      </c>
      <c r="D19" s="226" t="s">
        <v>865</v>
      </c>
      <c r="E19" s="227">
        <v>1</v>
      </c>
      <c r="F19" s="228">
        <v>800000</v>
      </c>
      <c r="G19" s="228">
        <f t="shared" si="0"/>
        <v>800000</v>
      </c>
      <c r="H19" s="229">
        <v>60</v>
      </c>
      <c r="I19" s="299">
        <f t="shared" si="1"/>
        <v>13333.333333333299</v>
      </c>
      <c r="J19" s="300">
        <v>60</v>
      </c>
      <c r="K19" s="300">
        <f t="shared" si="5"/>
        <v>800000</v>
      </c>
      <c r="L19" s="300">
        <v>0</v>
      </c>
      <c r="M19" s="300">
        <f t="shared" si="2"/>
        <v>0</v>
      </c>
      <c r="N19" s="300">
        <f t="shared" si="8"/>
        <v>60</v>
      </c>
      <c r="O19" s="300">
        <f t="shared" si="6"/>
        <v>800000</v>
      </c>
      <c r="P19" s="301">
        <f t="shared" si="7"/>
        <v>0</v>
      </c>
      <c r="R19" s="331">
        <v>0</v>
      </c>
      <c r="S19" s="332">
        <f t="shared" si="3"/>
        <v>0</v>
      </c>
      <c r="T19" s="331">
        <v>0</v>
      </c>
      <c r="U19" s="235">
        <f t="shared" si="4"/>
        <v>0</v>
      </c>
    </row>
    <row r="20" spans="1:21" s="210" customFormat="1" ht="18.75">
      <c r="A20" s="223">
        <v>8</v>
      </c>
      <c r="B20" s="224" t="s">
        <v>753</v>
      </c>
      <c r="C20" s="230">
        <v>43657</v>
      </c>
      <c r="D20" s="226" t="s">
        <v>865</v>
      </c>
      <c r="E20" s="227">
        <v>1</v>
      </c>
      <c r="F20" s="228">
        <v>1400000</v>
      </c>
      <c r="G20" s="228">
        <f t="shared" si="0"/>
        <v>1400000</v>
      </c>
      <c r="H20" s="229">
        <v>12</v>
      </c>
      <c r="I20" s="299">
        <f t="shared" si="1"/>
        <v>116666.66666666701</v>
      </c>
      <c r="J20" s="300">
        <v>12</v>
      </c>
      <c r="K20" s="300">
        <f t="shared" si="5"/>
        <v>1400000</v>
      </c>
      <c r="L20" s="300">
        <v>0</v>
      </c>
      <c r="M20" s="300">
        <f t="shared" si="2"/>
        <v>0</v>
      </c>
      <c r="N20" s="300">
        <f t="shared" si="8"/>
        <v>12</v>
      </c>
      <c r="O20" s="300">
        <f t="shared" si="6"/>
        <v>1400000</v>
      </c>
      <c r="P20" s="301">
        <f t="shared" si="7"/>
        <v>0</v>
      </c>
      <c r="R20" s="331"/>
      <c r="S20" s="332"/>
      <c r="T20" s="331"/>
      <c r="U20" s="235"/>
    </row>
    <row r="21" spans="1:21" s="210" customFormat="1" ht="18.75" hidden="1">
      <c r="A21" s="223">
        <v>9</v>
      </c>
      <c r="B21" s="231"/>
      <c r="C21" s="232"/>
      <c r="D21" s="226" t="s">
        <v>865</v>
      </c>
      <c r="E21" s="233"/>
      <c r="F21" s="234"/>
      <c r="G21" s="235">
        <f t="shared" si="0"/>
        <v>0</v>
      </c>
      <c r="H21" s="236"/>
      <c r="I21" s="299" t="e">
        <f t="shared" si="1"/>
        <v>#DIV/0!</v>
      </c>
      <c r="J21" s="302"/>
      <c r="K21" s="300" t="e">
        <f t="shared" si="5"/>
        <v>#DIV/0!</v>
      </c>
      <c r="L21" s="303"/>
      <c r="M21" s="300" t="e">
        <f t="shared" si="2"/>
        <v>#DIV/0!</v>
      </c>
      <c r="N21" s="300">
        <f t="shared" ref="N21:N27" si="9">J21+L21</f>
        <v>0</v>
      </c>
      <c r="O21" s="300" t="e">
        <f t="shared" si="6"/>
        <v>#DIV/0!</v>
      </c>
      <c r="P21" s="301" t="e">
        <f t="shared" si="7"/>
        <v>#DIV/0!</v>
      </c>
      <c r="R21" s="333">
        <v>0</v>
      </c>
      <c r="S21" s="332" t="e">
        <f>R21*I21</f>
        <v>#DIV/0!</v>
      </c>
      <c r="T21" s="333">
        <v>0</v>
      </c>
      <c r="U21" s="235" t="e">
        <f t="shared" ref="U21:U27" si="10">T21*I21</f>
        <v>#DIV/0!</v>
      </c>
    </row>
    <row r="22" spans="1:21" s="210" customFormat="1" ht="18.75" hidden="1">
      <c r="A22" s="223">
        <v>10</v>
      </c>
      <c r="B22" s="237"/>
      <c r="C22" s="238"/>
      <c r="D22" s="226" t="s">
        <v>865</v>
      </c>
      <c r="E22" s="239"/>
      <c r="F22" s="240"/>
      <c r="G22" s="240">
        <f t="shared" si="0"/>
        <v>0</v>
      </c>
      <c r="H22" s="241"/>
      <c r="I22" s="299" t="e">
        <f t="shared" si="1"/>
        <v>#DIV/0!</v>
      </c>
      <c r="J22" s="240"/>
      <c r="K22" s="300" t="e">
        <f t="shared" si="5"/>
        <v>#DIV/0!</v>
      </c>
      <c r="L22" s="240"/>
      <c r="M22" s="300" t="e">
        <f t="shared" si="2"/>
        <v>#DIV/0!</v>
      </c>
      <c r="N22" s="300">
        <f t="shared" si="9"/>
        <v>0</v>
      </c>
      <c r="O22" s="300" t="e">
        <f t="shared" si="6"/>
        <v>#DIV/0!</v>
      </c>
      <c r="P22" s="301" t="e">
        <f t="shared" si="7"/>
        <v>#DIV/0!</v>
      </c>
      <c r="R22" s="240">
        <v>0</v>
      </c>
      <c r="S22" s="332">
        <v>0</v>
      </c>
      <c r="T22" s="240">
        <v>8</v>
      </c>
      <c r="U22" s="235" t="e">
        <f t="shared" si="10"/>
        <v>#DIV/0!</v>
      </c>
    </row>
    <row r="23" spans="1:21" s="210" customFormat="1" ht="18.75" hidden="1">
      <c r="A23" s="223">
        <v>11</v>
      </c>
      <c r="B23" s="242"/>
      <c r="C23" s="238"/>
      <c r="D23" s="226" t="s">
        <v>865</v>
      </c>
      <c r="E23" s="239"/>
      <c r="F23" s="240"/>
      <c r="G23" s="240">
        <f t="shared" si="0"/>
        <v>0</v>
      </c>
      <c r="H23" s="241"/>
      <c r="I23" s="299" t="e">
        <f t="shared" si="1"/>
        <v>#DIV/0!</v>
      </c>
      <c r="J23" s="240"/>
      <c r="K23" s="300" t="e">
        <f t="shared" si="5"/>
        <v>#DIV/0!</v>
      </c>
      <c r="L23" s="304"/>
      <c r="M23" s="300" t="e">
        <f t="shared" si="2"/>
        <v>#DIV/0!</v>
      </c>
      <c r="N23" s="300">
        <f t="shared" si="9"/>
        <v>0</v>
      </c>
      <c r="O23" s="300" t="e">
        <f t="shared" si="6"/>
        <v>#DIV/0!</v>
      </c>
      <c r="P23" s="301" t="e">
        <f t="shared" si="7"/>
        <v>#DIV/0!</v>
      </c>
      <c r="R23" s="235">
        <v>0</v>
      </c>
      <c r="S23" s="235">
        <v>0</v>
      </c>
      <c r="T23" s="334">
        <v>5</v>
      </c>
      <c r="U23" s="235" t="e">
        <f t="shared" si="10"/>
        <v>#DIV/0!</v>
      </c>
    </row>
    <row r="24" spans="1:21" s="210" customFormat="1" ht="18.75" hidden="1">
      <c r="A24" s="223">
        <v>12</v>
      </c>
      <c r="B24" s="237"/>
      <c r="C24" s="238"/>
      <c r="D24" s="226" t="s">
        <v>865</v>
      </c>
      <c r="E24" s="239"/>
      <c r="F24" s="235"/>
      <c r="G24" s="240">
        <f t="shared" si="0"/>
        <v>0</v>
      </c>
      <c r="H24" s="241"/>
      <c r="I24" s="299" t="e">
        <f t="shared" si="1"/>
        <v>#DIV/0!</v>
      </c>
      <c r="J24" s="240"/>
      <c r="K24" s="300" t="e">
        <f t="shared" si="5"/>
        <v>#DIV/0!</v>
      </c>
      <c r="L24" s="240"/>
      <c r="M24" s="300" t="e">
        <f t="shared" si="2"/>
        <v>#DIV/0!</v>
      </c>
      <c r="N24" s="300">
        <f t="shared" si="9"/>
        <v>0</v>
      </c>
      <c r="O24" s="300" t="e">
        <f t="shared" si="6"/>
        <v>#DIV/0!</v>
      </c>
      <c r="P24" s="301" t="e">
        <f t="shared" si="7"/>
        <v>#DIV/0!</v>
      </c>
      <c r="R24" s="235">
        <v>0</v>
      </c>
      <c r="S24" s="235">
        <v>0</v>
      </c>
      <c r="T24" s="335">
        <v>8</v>
      </c>
      <c r="U24" s="235" t="e">
        <f t="shared" si="10"/>
        <v>#DIV/0!</v>
      </c>
    </row>
    <row r="25" spans="1:21" s="210" customFormat="1" ht="18.75" hidden="1">
      <c r="A25" s="223">
        <v>13</v>
      </c>
      <c r="B25" s="237"/>
      <c r="C25" s="238"/>
      <c r="D25" s="226" t="s">
        <v>865</v>
      </c>
      <c r="E25" s="239"/>
      <c r="F25" s="235"/>
      <c r="G25" s="240">
        <f t="shared" si="0"/>
        <v>0</v>
      </c>
      <c r="H25" s="241"/>
      <c r="I25" s="299" t="e">
        <f t="shared" si="1"/>
        <v>#DIV/0!</v>
      </c>
      <c r="J25" s="240"/>
      <c r="K25" s="300" t="e">
        <f t="shared" si="5"/>
        <v>#DIV/0!</v>
      </c>
      <c r="L25" s="240"/>
      <c r="M25" s="300" t="e">
        <f t="shared" si="2"/>
        <v>#DIV/0!</v>
      </c>
      <c r="N25" s="300">
        <f t="shared" si="9"/>
        <v>0</v>
      </c>
      <c r="O25" s="300" t="e">
        <f t="shared" si="6"/>
        <v>#DIV/0!</v>
      </c>
      <c r="P25" s="301" t="e">
        <f t="shared" si="7"/>
        <v>#DIV/0!</v>
      </c>
      <c r="R25" s="235"/>
      <c r="S25" s="235"/>
      <c r="T25" s="335">
        <v>8</v>
      </c>
      <c r="U25" s="235" t="e">
        <f t="shared" si="10"/>
        <v>#DIV/0!</v>
      </c>
    </row>
    <row r="26" spans="1:21" s="210" customFormat="1" ht="18.75">
      <c r="A26" s="223">
        <v>14</v>
      </c>
      <c r="B26" s="237" t="s">
        <v>872</v>
      </c>
      <c r="C26" s="243">
        <v>45051</v>
      </c>
      <c r="D26" s="226" t="s">
        <v>865</v>
      </c>
      <c r="E26" s="239">
        <v>1</v>
      </c>
      <c r="F26" s="235">
        <v>19780000</v>
      </c>
      <c r="G26" s="240">
        <f>F26*E26</f>
        <v>19780000</v>
      </c>
      <c r="H26" s="241">
        <v>60</v>
      </c>
      <c r="I26" s="299">
        <f t="shared" si="1"/>
        <v>329666.66666666698</v>
      </c>
      <c r="J26" s="240">
        <v>19</v>
      </c>
      <c r="K26" s="300">
        <f t="shared" si="5"/>
        <v>6263666.6666666698</v>
      </c>
      <c r="L26" s="240">
        <v>9</v>
      </c>
      <c r="M26" s="300">
        <f t="shared" si="2"/>
        <v>2967000</v>
      </c>
      <c r="N26" s="300">
        <f t="shared" si="9"/>
        <v>28</v>
      </c>
      <c r="O26" s="300">
        <f t="shared" si="6"/>
        <v>9230666.6666666698</v>
      </c>
      <c r="P26" s="301">
        <f t="shared" si="7"/>
        <v>10549333.3333333</v>
      </c>
      <c r="R26" s="235"/>
      <c r="S26" s="235"/>
      <c r="T26" s="335"/>
      <c r="U26" s="235"/>
    </row>
    <row r="27" spans="1:21" s="210" customFormat="1" ht="18.75">
      <c r="A27" s="223">
        <v>15</v>
      </c>
      <c r="B27" s="244" t="s">
        <v>873</v>
      </c>
      <c r="C27" s="245">
        <v>45113</v>
      </c>
      <c r="D27" s="246" t="s">
        <v>865</v>
      </c>
      <c r="E27" s="247">
        <v>1</v>
      </c>
      <c r="F27" s="248">
        <v>2400000</v>
      </c>
      <c r="G27" s="248">
        <f t="shared" si="0"/>
        <v>2400000</v>
      </c>
      <c r="H27" s="249">
        <v>60</v>
      </c>
      <c r="I27" s="305">
        <f t="shared" si="1"/>
        <v>40000</v>
      </c>
      <c r="J27" s="248">
        <v>18</v>
      </c>
      <c r="K27" s="306">
        <f t="shared" si="5"/>
        <v>720000</v>
      </c>
      <c r="L27" s="248">
        <v>6</v>
      </c>
      <c r="M27" s="307">
        <f t="shared" si="2"/>
        <v>240000</v>
      </c>
      <c r="N27" s="306">
        <f t="shared" si="9"/>
        <v>24</v>
      </c>
      <c r="O27" s="306">
        <f t="shared" si="6"/>
        <v>960000</v>
      </c>
      <c r="P27" s="308">
        <f t="shared" si="7"/>
        <v>1440000</v>
      </c>
      <c r="R27" s="235"/>
      <c r="S27" s="235"/>
      <c r="T27" s="335">
        <v>7</v>
      </c>
      <c r="U27" s="235">
        <f t="shared" si="10"/>
        <v>280000</v>
      </c>
    </row>
    <row r="28" spans="1:21" s="210" customFormat="1" ht="18.75">
      <c r="A28" s="223">
        <v>16</v>
      </c>
      <c r="B28" s="250" t="s">
        <v>874</v>
      </c>
      <c r="C28" s="251">
        <v>45176</v>
      </c>
      <c r="D28" s="246" t="s">
        <v>865</v>
      </c>
      <c r="E28" s="252">
        <v>2</v>
      </c>
      <c r="F28" s="253">
        <v>850000</v>
      </c>
      <c r="G28" s="253">
        <f t="shared" ref="G28:G53" si="11">F28*E28</f>
        <v>1700000</v>
      </c>
      <c r="H28" s="254">
        <v>60</v>
      </c>
      <c r="I28" s="305">
        <f t="shared" si="1"/>
        <v>28333.333333333299</v>
      </c>
      <c r="J28" s="253">
        <v>17</v>
      </c>
      <c r="K28" s="306">
        <f t="shared" si="5"/>
        <v>481666.66666666698</v>
      </c>
      <c r="L28" s="253">
        <v>7</v>
      </c>
      <c r="M28" s="307">
        <f t="shared" si="2"/>
        <v>198333.33333333299</v>
      </c>
      <c r="N28" s="306">
        <f t="shared" si="8"/>
        <v>24</v>
      </c>
      <c r="O28" s="306">
        <f t="shared" si="6"/>
        <v>680000</v>
      </c>
      <c r="P28" s="308">
        <f t="shared" si="7"/>
        <v>1020000</v>
      </c>
      <c r="R28" s="336"/>
      <c r="S28" s="336"/>
      <c r="T28" s="335"/>
      <c r="U28" s="336"/>
    </row>
    <row r="29" spans="1:21" s="210" customFormat="1" ht="18.75">
      <c r="A29" s="223">
        <v>17</v>
      </c>
      <c r="B29" s="250" t="s">
        <v>875</v>
      </c>
      <c r="C29" s="251">
        <v>45176</v>
      </c>
      <c r="D29" s="246" t="s">
        <v>865</v>
      </c>
      <c r="E29" s="252">
        <v>1</v>
      </c>
      <c r="F29" s="253">
        <v>1200000</v>
      </c>
      <c r="G29" s="253">
        <f t="shared" si="11"/>
        <v>1200000</v>
      </c>
      <c r="H29" s="254">
        <v>60</v>
      </c>
      <c r="I29" s="305">
        <f t="shared" si="1"/>
        <v>20000</v>
      </c>
      <c r="J29" s="253">
        <v>17</v>
      </c>
      <c r="K29" s="253">
        <f t="shared" si="5"/>
        <v>340000</v>
      </c>
      <c r="L29" s="253">
        <v>7</v>
      </c>
      <c r="M29" s="253">
        <f t="shared" si="2"/>
        <v>140000</v>
      </c>
      <c r="N29" s="309">
        <f t="shared" si="8"/>
        <v>24</v>
      </c>
      <c r="O29" s="306">
        <f t="shared" si="6"/>
        <v>480000</v>
      </c>
      <c r="P29" s="308">
        <f t="shared" si="7"/>
        <v>720000</v>
      </c>
      <c r="R29" s="336"/>
      <c r="S29" s="336"/>
      <c r="T29" s="335"/>
      <c r="U29" s="336"/>
    </row>
    <row r="30" spans="1:21" s="210" customFormat="1" ht="18.75">
      <c r="A30" s="223">
        <v>18</v>
      </c>
      <c r="B30" s="250" t="s">
        <v>875</v>
      </c>
      <c r="C30" s="251">
        <v>45176</v>
      </c>
      <c r="D30" s="246" t="s">
        <v>865</v>
      </c>
      <c r="E30" s="252">
        <v>1</v>
      </c>
      <c r="F30" s="253">
        <v>1100000</v>
      </c>
      <c r="G30" s="253">
        <f t="shared" si="11"/>
        <v>1100000</v>
      </c>
      <c r="H30" s="254">
        <v>60</v>
      </c>
      <c r="I30" s="305">
        <f t="shared" si="1"/>
        <v>18333.333333333299</v>
      </c>
      <c r="J30" s="253">
        <v>17</v>
      </c>
      <c r="K30" s="253">
        <f t="shared" si="5"/>
        <v>311666.66666666698</v>
      </c>
      <c r="L30" s="253">
        <v>7</v>
      </c>
      <c r="M30" s="253">
        <f t="shared" si="2"/>
        <v>128333.33333333299</v>
      </c>
      <c r="N30" s="309">
        <f t="shared" si="8"/>
        <v>24</v>
      </c>
      <c r="O30" s="306">
        <f t="shared" si="6"/>
        <v>440000</v>
      </c>
      <c r="P30" s="308">
        <f t="shared" si="7"/>
        <v>660000</v>
      </c>
      <c r="R30" s="336"/>
      <c r="S30" s="336"/>
      <c r="T30" s="335"/>
      <c r="U30" s="336"/>
    </row>
    <row r="31" spans="1:21" s="210" customFormat="1" ht="18.75">
      <c r="A31" s="223">
        <v>19</v>
      </c>
      <c r="B31" s="255" t="s">
        <v>876</v>
      </c>
      <c r="C31" s="256">
        <v>45176</v>
      </c>
      <c r="D31" s="226" t="s">
        <v>865</v>
      </c>
      <c r="E31" s="257">
        <v>1</v>
      </c>
      <c r="F31" s="235">
        <v>3850000</v>
      </c>
      <c r="G31" s="235">
        <f t="shared" si="11"/>
        <v>3850000</v>
      </c>
      <c r="H31" s="258">
        <v>60</v>
      </c>
      <c r="I31" s="299">
        <f t="shared" si="1"/>
        <v>64166.666666666701</v>
      </c>
      <c r="J31" s="235">
        <v>17</v>
      </c>
      <c r="K31" s="235">
        <f t="shared" si="5"/>
        <v>1090833.33333333</v>
      </c>
      <c r="L31" s="235">
        <v>9</v>
      </c>
      <c r="M31" s="235">
        <f t="shared" si="2"/>
        <v>577500</v>
      </c>
      <c r="N31" s="310">
        <f t="shared" si="8"/>
        <v>26</v>
      </c>
      <c r="O31" s="235">
        <f t="shared" si="6"/>
        <v>1668333.33333333</v>
      </c>
      <c r="P31" s="301">
        <f t="shared" si="7"/>
        <v>2181666.6666666698</v>
      </c>
      <c r="Q31" s="319">
        <f>SUM(M27:M34)</f>
        <v>3386283.3333333302</v>
      </c>
      <c r="R31" s="336"/>
      <c r="S31" s="336"/>
      <c r="T31" s="335"/>
      <c r="U31" s="336"/>
    </row>
    <row r="32" spans="1:21" s="210" customFormat="1" ht="18.75">
      <c r="A32" s="223">
        <v>20</v>
      </c>
      <c r="B32" s="255" t="s">
        <v>877</v>
      </c>
      <c r="C32" s="858" t="s">
        <v>878</v>
      </c>
      <c r="D32" s="226" t="s">
        <v>865</v>
      </c>
      <c r="E32" s="257">
        <v>1</v>
      </c>
      <c r="F32" s="235">
        <v>7300000</v>
      </c>
      <c r="G32" s="235">
        <f t="shared" si="11"/>
        <v>7300000</v>
      </c>
      <c r="H32" s="258">
        <v>60</v>
      </c>
      <c r="I32" s="299">
        <f t="shared" si="1"/>
        <v>121666.66666666701</v>
      </c>
      <c r="J32" s="235">
        <v>11</v>
      </c>
      <c r="K32" s="235">
        <f t="shared" si="5"/>
        <v>1338333.33333333</v>
      </c>
      <c r="L32" s="235">
        <v>9</v>
      </c>
      <c r="M32" s="235">
        <f t="shared" si="2"/>
        <v>1095000</v>
      </c>
      <c r="N32" s="310">
        <f t="shared" si="8"/>
        <v>20</v>
      </c>
      <c r="O32" s="235">
        <f t="shared" si="6"/>
        <v>2433333.3333333302</v>
      </c>
      <c r="P32" s="301">
        <f t="shared" si="7"/>
        <v>4866666.6666666698</v>
      </c>
      <c r="R32" s="336"/>
      <c r="S32" s="336"/>
      <c r="T32" s="335"/>
      <c r="U32" s="336"/>
    </row>
    <row r="33" spans="1:21" s="210" customFormat="1" ht="18.75">
      <c r="A33" s="223">
        <v>21</v>
      </c>
      <c r="B33" s="250" t="s">
        <v>879</v>
      </c>
      <c r="C33" s="859" t="s">
        <v>584</v>
      </c>
      <c r="D33" s="246" t="s">
        <v>865</v>
      </c>
      <c r="E33" s="252">
        <v>1</v>
      </c>
      <c r="F33" s="253">
        <v>500000</v>
      </c>
      <c r="G33" s="253">
        <f t="shared" si="11"/>
        <v>500000</v>
      </c>
      <c r="H33" s="254">
        <v>60</v>
      </c>
      <c r="I33" s="305">
        <f t="shared" si="1"/>
        <v>8333.3333333333303</v>
      </c>
      <c r="J33" s="253">
        <v>10</v>
      </c>
      <c r="K33" s="253">
        <f t="shared" si="5"/>
        <v>83333.333333333299</v>
      </c>
      <c r="L33" s="253">
        <v>2</v>
      </c>
      <c r="M33" s="253">
        <f t="shared" si="2"/>
        <v>16666.666666666701</v>
      </c>
      <c r="N33" s="309">
        <f t="shared" si="8"/>
        <v>12</v>
      </c>
      <c r="O33" s="253">
        <f t="shared" si="6"/>
        <v>100000</v>
      </c>
      <c r="P33" s="311">
        <f t="shared" si="7"/>
        <v>400000</v>
      </c>
      <c r="R33" s="336"/>
      <c r="S33" s="336"/>
      <c r="T33" s="335"/>
      <c r="U33" s="336"/>
    </row>
    <row r="34" spans="1:21" s="210" customFormat="1" ht="18.75">
      <c r="A34" s="223">
        <v>22</v>
      </c>
      <c r="B34" s="255" t="s">
        <v>877</v>
      </c>
      <c r="C34" s="858" t="s">
        <v>727</v>
      </c>
      <c r="D34" s="226" t="s">
        <v>865</v>
      </c>
      <c r="E34" s="257">
        <v>1</v>
      </c>
      <c r="F34" s="235">
        <v>6603000</v>
      </c>
      <c r="G34" s="235">
        <f t="shared" si="11"/>
        <v>6603000</v>
      </c>
      <c r="H34" s="258">
        <v>60</v>
      </c>
      <c r="I34" s="312">
        <f t="shared" si="1"/>
        <v>110050</v>
      </c>
      <c r="J34" s="235">
        <v>8</v>
      </c>
      <c r="K34" s="235">
        <f t="shared" si="5"/>
        <v>880400</v>
      </c>
      <c r="L34" s="235">
        <v>9</v>
      </c>
      <c r="M34" s="235">
        <f t="shared" si="2"/>
        <v>990450</v>
      </c>
      <c r="N34" s="310">
        <f t="shared" si="8"/>
        <v>17</v>
      </c>
      <c r="O34" s="235">
        <f t="shared" si="6"/>
        <v>1870850</v>
      </c>
      <c r="P34" s="313">
        <f t="shared" si="7"/>
        <v>4732150</v>
      </c>
      <c r="R34" s="336"/>
      <c r="S34" s="336"/>
      <c r="T34" s="335"/>
      <c r="U34" s="336"/>
    </row>
    <row r="35" spans="1:21" s="210" customFormat="1" ht="18.75">
      <c r="A35" s="223">
        <v>23</v>
      </c>
      <c r="B35" s="255" t="s">
        <v>880</v>
      </c>
      <c r="C35" s="858" t="s">
        <v>881</v>
      </c>
      <c r="D35" s="226" t="s">
        <v>865</v>
      </c>
      <c r="E35" s="257">
        <v>1</v>
      </c>
      <c r="F35" s="235">
        <v>450000</v>
      </c>
      <c r="G35" s="235">
        <f t="shared" si="11"/>
        <v>450000</v>
      </c>
      <c r="H35" s="258">
        <v>60</v>
      </c>
      <c r="I35" s="312">
        <f t="shared" si="1"/>
        <v>7500</v>
      </c>
      <c r="J35" s="235">
        <v>3</v>
      </c>
      <c r="K35" s="235">
        <f t="shared" si="5"/>
        <v>22500</v>
      </c>
      <c r="L35" s="235">
        <v>9</v>
      </c>
      <c r="M35" s="235">
        <f t="shared" si="2"/>
        <v>67500</v>
      </c>
      <c r="N35" s="310">
        <f t="shared" si="8"/>
        <v>12</v>
      </c>
      <c r="O35" s="235">
        <f t="shared" si="6"/>
        <v>90000</v>
      </c>
      <c r="P35" s="313">
        <f t="shared" si="7"/>
        <v>360000</v>
      </c>
      <c r="R35" s="336"/>
      <c r="S35" s="336"/>
      <c r="T35" s="336"/>
      <c r="U35" s="336"/>
    </row>
    <row r="36" spans="1:21" s="210" customFormat="1" ht="18.75">
      <c r="A36" s="223">
        <v>24</v>
      </c>
      <c r="B36" s="255" t="s">
        <v>882</v>
      </c>
      <c r="C36" s="858" t="s">
        <v>881</v>
      </c>
      <c r="D36" s="226" t="s">
        <v>865</v>
      </c>
      <c r="E36" s="257">
        <v>1</v>
      </c>
      <c r="F36" s="235">
        <v>275000</v>
      </c>
      <c r="G36" s="235">
        <f t="shared" si="11"/>
        <v>275000</v>
      </c>
      <c r="H36" s="258">
        <v>60</v>
      </c>
      <c r="I36" s="312">
        <f t="shared" si="1"/>
        <v>4583.3333333333303</v>
      </c>
      <c r="J36" s="235">
        <v>3</v>
      </c>
      <c r="K36" s="235">
        <f t="shared" si="5"/>
        <v>13750</v>
      </c>
      <c r="L36" s="235">
        <v>9</v>
      </c>
      <c r="M36" s="235">
        <f t="shared" si="2"/>
        <v>41250</v>
      </c>
      <c r="N36" s="310">
        <f t="shared" si="8"/>
        <v>12</v>
      </c>
      <c r="O36" s="235">
        <f t="shared" si="6"/>
        <v>55000</v>
      </c>
      <c r="P36" s="313">
        <f t="shared" si="7"/>
        <v>220000</v>
      </c>
      <c r="R36" s="336"/>
      <c r="S36" s="336"/>
      <c r="T36" s="336"/>
      <c r="U36" s="336"/>
    </row>
    <row r="37" spans="1:21" s="210" customFormat="1" ht="18.75">
      <c r="A37" s="223">
        <v>25</v>
      </c>
      <c r="B37" s="255" t="s">
        <v>883</v>
      </c>
      <c r="C37" s="858" t="s">
        <v>881</v>
      </c>
      <c r="D37" s="226" t="s">
        <v>865</v>
      </c>
      <c r="E37" s="257">
        <v>30</v>
      </c>
      <c r="F37" s="235">
        <v>35000</v>
      </c>
      <c r="G37" s="235">
        <f t="shared" si="11"/>
        <v>1050000</v>
      </c>
      <c r="H37" s="258">
        <v>60</v>
      </c>
      <c r="I37" s="312">
        <f t="shared" si="1"/>
        <v>17500</v>
      </c>
      <c r="J37" s="235">
        <v>3</v>
      </c>
      <c r="K37" s="235">
        <f t="shared" si="5"/>
        <v>52500</v>
      </c>
      <c r="L37" s="235">
        <v>9</v>
      </c>
      <c r="M37" s="235">
        <f t="shared" si="2"/>
        <v>157500</v>
      </c>
      <c r="N37" s="310">
        <f t="shared" si="8"/>
        <v>12</v>
      </c>
      <c r="O37" s="235">
        <f t="shared" si="6"/>
        <v>210000</v>
      </c>
      <c r="P37" s="313">
        <f t="shared" si="7"/>
        <v>840000</v>
      </c>
      <c r="R37" s="336"/>
      <c r="S37" s="336"/>
      <c r="T37" s="336"/>
      <c r="U37" s="336"/>
    </row>
    <row r="38" spans="1:21" s="210" customFormat="1" ht="18.75">
      <c r="A38" s="223">
        <v>26</v>
      </c>
      <c r="B38" s="255" t="s">
        <v>884</v>
      </c>
      <c r="C38" s="858" t="s">
        <v>885</v>
      </c>
      <c r="D38" s="226" t="s">
        <v>865</v>
      </c>
      <c r="E38" s="257">
        <v>1</v>
      </c>
      <c r="F38" s="235">
        <v>400000</v>
      </c>
      <c r="G38" s="235">
        <f t="shared" si="11"/>
        <v>400000</v>
      </c>
      <c r="H38" s="258">
        <v>12</v>
      </c>
      <c r="I38" s="312">
        <f t="shared" si="1"/>
        <v>33333.333333333299</v>
      </c>
      <c r="J38" s="235">
        <v>2</v>
      </c>
      <c r="K38" s="235">
        <f t="shared" si="5"/>
        <v>66666.666666666701</v>
      </c>
      <c r="L38" s="235">
        <v>9</v>
      </c>
      <c r="M38" s="235">
        <f t="shared" si="2"/>
        <v>300000</v>
      </c>
      <c r="N38" s="310">
        <f t="shared" si="8"/>
        <v>11</v>
      </c>
      <c r="O38" s="235">
        <f t="shared" si="6"/>
        <v>366666.66666666698</v>
      </c>
      <c r="P38" s="313">
        <f t="shared" si="7"/>
        <v>33333.333333333299</v>
      </c>
      <c r="R38" s="336"/>
      <c r="S38" s="336"/>
      <c r="T38" s="336"/>
      <c r="U38" s="336"/>
    </row>
    <row r="39" spans="1:21" s="210" customFormat="1" ht="18.75">
      <c r="A39" s="223">
        <v>27</v>
      </c>
      <c r="B39" s="255" t="s">
        <v>886</v>
      </c>
      <c r="C39" s="858" t="s">
        <v>887</v>
      </c>
      <c r="D39" s="226" t="s">
        <v>865</v>
      </c>
      <c r="E39" s="257">
        <v>1</v>
      </c>
      <c r="F39" s="235">
        <v>2000000</v>
      </c>
      <c r="G39" s="235">
        <f t="shared" si="11"/>
        <v>2000000</v>
      </c>
      <c r="H39" s="258">
        <v>24</v>
      </c>
      <c r="I39" s="312">
        <f t="shared" si="1"/>
        <v>83333.333333333299</v>
      </c>
      <c r="J39" s="235">
        <v>2</v>
      </c>
      <c r="K39" s="235">
        <f t="shared" si="5"/>
        <v>166666.66666666701</v>
      </c>
      <c r="L39" s="235">
        <v>9</v>
      </c>
      <c r="M39" s="235">
        <f t="shared" si="2"/>
        <v>750000</v>
      </c>
      <c r="N39" s="310">
        <f t="shared" si="8"/>
        <v>11</v>
      </c>
      <c r="O39" s="235">
        <f t="shared" si="6"/>
        <v>916666.66666666698</v>
      </c>
      <c r="P39" s="313">
        <f t="shared" si="7"/>
        <v>1083333.33333333</v>
      </c>
      <c r="R39" s="336"/>
      <c r="S39" s="336"/>
      <c r="T39" s="336"/>
      <c r="U39" s="336"/>
    </row>
    <row r="40" spans="1:21" s="210" customFormat="1" ht="18.75">
      <c r="A40" s="223">
        <v>28</v>
      </c>
      <c r="B40" s="255" t="s">
        <v>888</v>
      </c>
      <c r="C40" s="858" t="s">
        <v>889</v>
      </c>
      <c r="D40" s="226" t="s">
        <v>865</v>
      </c>
      <c r="E40" s="257">
        <v>1</v>
      </c>
      <c r="F40" s="235">
        <v>3250000</v>
      </c>
      <c r="G40" s="235">
        <f t="shared" si="11"/>
        <v>3250000</v>
      </c>
      <c r="H40" s="258">
        <v>24</v>
      </c>
      <c r="I40" s="312">
        <f t="shared" si="1"/>
        <v>135416.66666666701</v>
      </c>
      <c r="J40" s="235">
        <v>2</v>
      </c>
      <c r="K40" s="235">
        <f t="shared" si="5"/>
        <v>270833.33333333302</v>
      </c>
      <c r="L40" s="235">
        <v>9</v>
      </c>
      <c r="M40" s="235">
        <f t="shared" si="2"/>
        <v>1218750</v>
      </c>
      <c r="N40" s="310">
        <f t="shared" si="8"/>
        <v>11</v>
      </c>
      <c r="O40" s="235">
        <f t="shared" si="6"/>
        <v>1489583.33333333</v>
      </c>
      <c r="P40" s="313">
        <f t="shared" si="7"/>
        <v>1760416.66666667</v>
      </c>
      <c r="R40" s="336"/>
      <c r="S40" s="336"/>
      <c r="T40" s="336"/>
      <c r="U40" s="336"/>
    </row>
    <row r="41" spans="1:21" s="211" customFormat="1" ht="18.75">
      <c r="A41" s="223">
        <v>30</v>
      </c>
      <c r="B41" s="259" t="s">
        <v>890</v>
      </c>
      <c r="C41" s="860" t="s">
        <v>891</v>
      </c>
      <c r="D41" s="226" t="s">
        <v>865</v>
      </c>
      <c r="E41" s="260">
        <v>1</v>
      </c>
      <c r="F41" s="228">
        <v>1200000</v>
      </c>
      <c r="G41" s="235">
        <f t="shared" si="11"/>
        <v>1200000</v>
      </c>
      <c r="H41" s="228">
        <v>24</v>
      </c>
      <c r="I41" s="312">
        <f t="shared" si="1"/>
        <v>50000</v>
      </c>
      <c r="J41" s="228">
        <v>0</v>
      </c>
      <c r="K41" s="235">
        <f t="shared" si="5"/>
        <v>0</v>
      </c>
      <c r="L41" s="228">
        <v>5</v>
      </c>
      <c r="M41" s="235">
        <f t="shared" si="2"/>
        <v>250000</v>
      </c>
      <c r="N41" s="310">
        <f t="shared" si="8"/>
        <v>5</v>
      </c>
      <c r="O41" s="235">
        <f t="shared" si="6"/>
        <v>250000</v>
      </c>
      <c r="P41" s="313">
        <f t="shared" si="7"/>
        <v>950000</v>
      </c>
      <c r="R41" s="337"/>
      <c r="S41" s="337"/>
      <c r="T41" s="337"/>
      <c r="U41" s="337"/>
    </row>
    <row r="42" spans="1:21" s="211" customFormat="1" ht="18.75">
      <c r="A42" s="223">
        <v>31</v>
      </c>
      <c r="B42" s="259" t="s">
        <v>892</v>
      </c>
      <c r="C42" s="860" t="str">
        <f>C41</f>
        <v>14-05-2025</v>
      </c>
      <c r="D42" s="226" t="s">
        <v>865</v>
      </c>
      <c r="E42" s="260">
        <v>1</v>
      </c>
      <c r="F42" s="228">
        <v>100000</v>
      </c>
      <c r="G42" s="235">
        <f t="shared" si="11"/>
        <v>100000</v>
      </c>
      <c r="H42" s="228">
        <v>12</v>
      </c>
      <c r="I42" s="312">
        <f t="shared" si="1"/>
        <v>8333.3333333333303</v>
      </c>
      <c r="J42" s="228">
        <v>0</v>
      </c>
      <c r="K42" s="235">
        <f t="shared" si="5"/>
        <v>0</v>
      </c>
      <c r="L42" s="228">
        <v>5</v>
      </c>
      <c r="M42" s="235">
        <f t="shared" si="2"/>
        <v>41666.666666666701</v>
      </c>
      <c r="N42" s="310">
        <f t="shared" si="8"/>
        <v>5</v>
      </c>
      <c r="O42" s="235">
        <f t="shared" si="6"/>
        <v>41666.666666666701</v>
      </c>
      <c r="P42" s="313">
        <f t="shared" si="7"/>
        <v>58333.333333333299</v>
      </c>
      <c r="R42" s="337"/>
      <c r="S42" s="337"/>
      <c r="T42" s="337"/>
      <c r="U42" s="337"/>
    </row>
    <row r="43" spans="1:21" s="211" customFormat="1" ht="18.75">
      <c r="A43" s="223">
        <v>32</v>
      </c>
      <c r="B43" s="259" t="s">
        <v>893</v>
      </c>
      <c r="C43" s="860" t="str">
        <f>C42</f>
        <v>14-05-2025</v>
      </c>
      <c r="D43" s="226" t="s">
        <v>865</v>
      </c>
      <c r="E43" s="260">
        <v>1</v>
      </c>
      <c r="F43" s="228">
        <v>185000</v>
      </c>
      <c r="G43" s="235">
        <f t="shared" si="11"/>
        <v>185000</v>
      </c>
      <c r="H43" s="228">
        <v>12</v>
      </c>
      <c r="I43" s="312">
        <f t="shared" si="1"/>
        <v>15416.666666666701</v>
      </c>
      <c r="J43" s="228">
        <v>0</v>
      </c>
      <c r="K43" s="235">
        <f t="shared" si="5"/>
        <v>0</v>
      </c>
      <c r="L43" s="228">
        <v>5</v>
      </c>
      <c r="M43" s="235">
        <f t="shared" si="2"/>
        <v>77083.333333333299</v>
      </c>
      <c r="N43" s="310">
        <f t="shared" si="8"/>
        <v>5</v>
      </c>
      <c r="O43" s="235">
        <f t="shared" si="6"/>
        <v>77083.333333333299</v>
      </c>
      <c r="P43" s="313">
        <f t="shared" si="7"/>
        <v>107916.66666666701</v>
      </c>
      <c r="R43" s="337"/>
      <c r="S43" s="337"/>
      <c r="T43" s="337"/>
      <c r="U43" s="337"/>
    </row>
    <row r="44" spans="1:21" s="211" customFormat="1" ht="18.75">
      <c r="A44" s="261">
        <v>33</v>
      </c>
      <c r="B44" s="259" t="s">
        <v>894</v>
      </c>
      <c r="C44" s="860" t="s">
        <v>895</v>
      </c>
      <c r="D44" s="226" t="s">
        <v>865</v>
      </c>
      <c r="E44" s="260">
        <v>1</v>
      </c>
      <c r="F44" s="228">
        <v>500000</v>
      </c>
      <c r="G44" s="235">
        <f t="shared" si="11"/>
        <v>500000</v>
      </c>
      <c r="H44" s="228">
        <v>12</v>
      </c>
      <c r="I44" s="312">
        <f t="shared" si="1"/>
        <v>41666.666666666701</v>
      </c>
      <c r="J44" s="228">
        <v>0</v>
      </c>
      <c r="K44" s="235">
        <f t="shared" si="5"/>
        <v>0</v>
      </c>
      <c r="L44" s="228">
        <v>5</v>
      </c>
      <c r="M44" s="235">
        <f t="shared" si="2"/>
        <v>208333.33333333299</v>
      </c>
      <c r="N44" s="310">
        <f t="shared" si="8"/>
        <v>5</v>
      </c>
      <c r="O44" s="235">
        <f t="shared" si="6"/>
        <v>208333.33333333299</v>
      </c>
      <c r="P44" s="313">
        <f t="shared" si="7"/>
        <v>291666.66666666698</v>
      </c>
      <c r="R44" s="337"/>
      <c r="S44" s="337"/>
      <c r="T44" s="337"/>
      <c r="U44" s="337"/>
    </row>
    <row r="45" spans="1:21" s="211" customFormat="1" ht="18.75">
      <c r="A45" s="262">
        <v>34</v>
      </c>
      <c r="B45" s="259" t="s">
        <v>896</v>
      </c>
      <c r="C45" s="860" t="s">
        <v>897</v>
      </c>
      <c r="D45" s="226" t="s">
        <v>865</v>
      </c>
      <c r="E45" s="260">
        <v>2</v>
      </c>
      <c r="F45" s="228">
        <v>116500</v>
      </c>
      <c r="G45" s="235">
        <f t="shared" si="11"/>
        <v>233000</v>
      </c>
      <c r="H45" s="228">
        <v>12</v>
      </c>
      <c r="I45" s="312">
        <f t="shared" si="1"/>
        <v>19416.666666666701</v>
      </c>
      <c r="J45" s="228">
        <v>0</v>
      </c>
      <c r="K45" s="235">
        <f t="shared" si="5"/>
        <v>0</v>
      </c>
      <c r="L45" s="228">
        <v>4</v>
      </c>
      <c r="M45" s="235">
        <f t="shared" si="2"/>
        <v>77666.666666666701</v>
      </c>
      <c r="N45" s="310">
        <f t="shared" si="8"/>
        <v>4</v>
      </c>
      <c r="O45" s="235">
        <f t="shared" si="6"/>
        <v>77666.666666666701</v>
      </c>
      <c r="P45" s="313">
        <f t="shared" si="7"/>
        <v>155333.33333333299</v>
      </c>
      <c r="R45" s="337"/>
      <c r="S45" s="337"/>
      <c r="T45" s="337"/>
      <c r="U45" s="337"/>
    </row>
    <row r="46" spans="1:21" s="211" customFormat="1" ht="18.75">
      <c r="A46" s="263">
        <v>35</v>
      </c>
      <c r="B46" s="259" t="s">
        <v>898</v>
      </c>
      <c r="C46" s="259" t="s">
        <v>899</v>
      </c>
      <c r="D46" s="264"/>
      <c r="E46" s="265">
        <v>8</v>
      </c>
      <c r="F46" s="266">
        <v>35000</v>
      </c>
      <c r="G46" s="267">
        <f t="shared" si="11"/>
        <v>280000</v>
      </c>
      <c r="H46" s="266">
        <v>12</v>
      </c>
      <c r="I46" s="312">
        <f t="shared" si="1"/>
        <v>23333.333333333299</v>
      </c>
      <c r="J46" s="272">
        <v>0</v>
      </c>
      <c r="K46" s="272">
        <v>0</v>
      </c>
      <c r="L46" s="228">
        <v>3</v>
      </c>
      <c r="M46" s="235">
        <f t="shared" si="2"/>
        <v>70000</v>
      </c>
      <c r="N46" s="310">
        <f t="shared" si="8"/>
        <v>3</v>
      </c>
      <c r="O46" s="235">
        <f t="shared" si="6"/>
        <v>70000</v>
      </c>
      <c r="P46" s="313">
        <f t="shared" si="7"/>
        <v>210000</v>
      </c>
      <c r="R46" s="337"/>
      <c r="S46" s="337"/>
      <c r="T46" s="337"/>
      <c r="U46" s="337"/>
    </row>
    <row r="47" spans="1:21" s="211" customFormat="1" ht="18.75">
      <c r="A47" s="263">
        <v>36</v>
      </c>
      <c r="B47" s="259" t="s">
        <v>900</v>
      </c>
      <c r="C47" s="861" t="s">
        <v>786</v>
      </c>
      <c r="D47" s="226" t="s">
        <v>865</v>
      </c>
      <c r="E47" s="265">
        <v>15</v>
      </c>
      <c r="F47" s="266">
        <v>250000</v>
      </c>
      <c r="G47" s="267">
        <f t="shared" si="11"/>
        <v>3750000</v>
      </c>
      <c r="H47" s="266">
        <v>60</v>
      </c>
      <c r="I47" s="312">
        <f t="shared" si="1"/>
        <v>62500</v>
      </c>
      <c r="J47" s="272">
        <v>0</v>
      </c>
      <c r="K47" s="272">
        <v>0</v>
      </c>
      <c r="L47" s="228">
        <v>3</v>
      </c>
      <c r="M47" s="235">
        <f t="shared" si="2"/>
        <v>187500</v>
      </c>
      <c r="N47" s="310">
        <f t="shared" si="8"/>
        <v>3</v>
      </c>
      <c r="O47" s="235">
        <f t="shared" si="6"/>
        <v>187500</v>
      </c>
      <c r="P47" s="313">
        <f t="shared" si="7"/>
        <v>3562500</v>
      </c>
      <c r="R47" s="337"/>
      <c r="S47" s="337"/>
      <c r="T47" s="337"/>
      <c r="U47" s="337"/>
    </row>
    <row r="48" spans="1:21" s="211" customFormat="1" ht="18.75">
      <c r="A48" s="263">
        <v>37</v>
      </c>
      <c r="B48" s="259" t="s">
        <v>883</v>
      </c>
      <c r="C48" s="861" t="s">
        <v>786</v>
      </c>
      <c r="D48" s="226" t="s">
        <v>865</v>
      </c>
      <c r="E48" s="265">
        <v>30</v>
      </c>
      <c r="F48" s="266">
        <v>35000</v>
      </c>
      <c r="G48" s="267">
        <f t="shared" si="11"/>
        <v>1050000</v>
      </c>
      <c r="H48" s="266">
        <v>12</v>
      </c>
      <c r="I48" s="312">
        <f t="shared" si="1"/>
        <v>87500</v>
      </c>
      <c r="J48" s="272">
        <v>0</v>
      </c>
      <c r="K48" s="272">
        <v>0</v>
      </c>
      <c r="L48" s="228">
        <v>3</v>
      </c>
      <c r="M48" s="235">
        <f t="shared" si="2"/>
        <v>262500</v>
      </c>
      <c r="N48" s="310">
        <f t="shared" si="8"/>
        <v>3</v>
      </c>
      <c r="O48" s="235">
        <f t="shared" si="6"/>
        <v>262500</v>
      </c>
      <c r="P48" s="313">
        <f t="shared" si="7"/>
        <v>787500</v>
      </c>
      <c r="R48" s="337"/>
      <c r="S48" s="337"/>
      <c r="T48" s="337"/>
      <c r="U48" s="337"/>
    </row>
    <row r="49" spans="1:21" s="211" customFormat="1" ht="18.75">
      <c r="A49" s="263">
        <v>38</v>
      </c>
      <c r="B49" s="259" t="s">
        <v>901</v>
      </c>
      <c r="C49" s="860" t="s">
        <v>902</v>
      </c>
      <c r="D49" s="226" t="s">
        <v>865</v>
      </c>
      <c r="E49" s="260">
        <v>1</v>
      </c>
      <c r="F49" s="228">
        <v>1950000</v>
      </c>
      <c r="G49" s="267">
        <f t="shared" si="11"/>
        <v>1950000</v>
      </c>
      <c r="H49" s="228">
        <v>60</v>
      </c>
      <c r="I49" s="312">
        <f t="shared" si="1"/>
        <v>32500</v>
      </c>
      <c r="J49" s="228">
        <v>0</v>
      </c>
      <c r="K49" s="228">
        <v>0</v>
      </c>
      <c r="L49" s="228">
        <v>2</v>
      </c>
      <c r="M49" s="235">
        <f t="shared" si="2"/>
        <v>65000</v>
      </c>
      <c r="N49" s="310">
        <f t="shared" si="8"/>
        <v>2</v>
      </c>
      <c r="O49" s="235">
        <f t="shared" si="6"/>
        <v>65000</v>
      </c>
      <c r="P49" s="313">
        <f t="shared" si="7"/>
        <v>1885000</v>
      </c>
      <c r="R49" s="337"/>
      <c r="S49" s="337"/>
      <c r="T49" s="337"/>
      <c r="U49" s="337"/>
    </row>
    <row r="50" spans="1:21" s="211" customFormat="1" ht="18.75">
      <c r="A50" s="263">
        <v>39</v>
      </c>
      <c r="B50" s="259" t="s">
        <v>903</v>
      </c>
      <c r="C50" s="860" t="s">
        <v>904</v>
      </c>
      <c r="D50" s="226" t="s">
        <v>865</v>
      </c>
      <c r="E50" s="260">
        <v>1</v>
      </c>
      <c r="F50" s="228">
        <v>12500000</v>
      </c>
      <c r="G50" s="267">
        <f t="shared" si="11"/>
        <v>12500000</v>
      </c>
      <c r="H50" s="228">
        <v>120</v>
      </c>
      <c r="I50" s="312">
        <f t="shared" si="1"/>
        <v>104166.66666666701</v>
      </c>
      <c r="J50" s="272">
        <v>0</v>
      </c>
      <c r="K50" s="272">
        <v>0</v>
      </c>
      <c r="L50" s="272">
        <v>2</v>
      </c>
      <c r="M50" s="235">
        <f t="shared" si="2"/>
        <v>208333.33333333299</v>
      </c>
      <c r="N50" s="310">
        <f t="shared" si="8"/>
        <v>2</v>
      </c>
      <c r="O50" s="235">
        <f t="shared" si="6"/>
        <v>208333.33333333299</v>
      </c>
      <c r="P50" s="313">
        <f t="shared" si="7"/>
        <v>12291666.6666667</v>
      </c>
      <c r="R50" s="337"/>
      <c r="S50" s="337"/>
      <c r="T50" s="337"/>
      <c r="U50" s="337"/>
    </row>
    <row r="51" spans="1:21" s="211" customFormat="1" ht="18.75">
      <c r="A51" s="263">
        <v>40</v>
      </c>
      <c r="B51" s="259" t="s">
        <v>824</v>
      </c>
      <c r="C51" s="860" t="s">
        <v>904</v>
      </c>
      <c r="D51" s="226" t="s">
        <v>865</v>
      </c>
      <c r="E51" s="260">
        <v>1</v>
      </c>
      <c r="F51" s="228">
        <v>35000000</v>
      </c>
      <c r="G51" s="267">
        <f t="shared" si="11"/>
        <v>35000000</v>
      </c>
      <c r="H51" s="228">
        <v>120</v>
      </c>
      <c r="I51" s="312">
        <f t="shared" si="1"/>
        <v>291666.66666666698</v>
      </c>
      <c r="J51" s="272">
        <v>0</v>
      </c>
      <c r="K51" s="272">
        <v>0</v>
      </c>
      <c r="L51" s="272">
        <v>2</v>
      </c>
      <c r="M51" s="235">
        <f t="shared" si="2"/>
        <v>583333.33333333302</v>
      </c>
      <c r="N51" s="310">
        <f t="shared" si="8"/>
        <v>2</v>
      </c>
      <c r="O51" s="235">
        <f t="shared" si="6"/>
        <v>583333.33333333302</v>
      </c>
      <c r="P51" s="313">
        <f t="shared" si="7"/>
        <v>34416666.666666701</v>
      </c>
      <c r="R51" s="337"/>
      <c r="S51" s="337"/>
      <c r="T51" s="337"/>
      <c r="U51" s="337"/>
    </row>
    <row r="52" spans="1:21" s="211" customFormat="1" ht="18.75">
      <c r="A52" s="263">
        <v>41</v>
      </c>
      <c r="B52" s="259" t="s">
        <v>905</v>
      </c>
      <c r="C52" s="860" t="s">
        <v>904</v>
      </c>
      <c r="D52" s="226" t="s">
        <v>865</v>
      </c>
      <c r="E52" s="260">
        <v>7</v>
      </c>
      <c r="F52" s="228">
        <v>15000000</v>
      </c>
      <c r="G52" s="267">
        <f t="shared" si="11"/>
        <v>105000000</v>
      </c>
      <c r="H52" s="228">
        <v>420</v>
      </c>
      <c r="I52" s="312">
        <f t="shared" si="1"/>
        <v>250000</v>
      </c>
      <c r="J52" s="272">
        <v>0</v>
      </c>
      <c r="K52" s="272">
        <v>0</v>
      </c>
      <c r="L52" s="272">
        <v>2</v>
      </c>
      <c r="M52" s="235">
        <f t="shared" si="2"/>
        <v>500000</v>
      </c>
      <c r="N52" s="310">
        <f t="shared" si="8"/>
        <v>2</v>
      </c>
      <c r="O52" s="235">
        <f t="shared" si="6"/>
        <v>500000</v>
      </c>
      <c r="P52" s="313">
        <f t="shared" si="7"/>
        <v>104500000</v>
      </c>
      <c r="R52" s="337"/>
      <c r="S52" s="337"/>
      <c r="T52" s="337"/>
      <c r="U52" s="337"/>
    </row>
    <row r="53" spans="1:21" s="211" customFormat="1" ht="18.75">
      <c r="A53" s="263">
        <v>48</v>
      </c>
      <c r="B53" s="268"/>
      <c r="C53" s="269"/>
      <c r="D53" s="270"/>
      <c r="E53" s="271">
        <v>1</v>
      </c>
      <c r="F53" s="272">
        <v>1600000</v>
      </c>
      <c r="G53" s="267">
        <f t="shared" si="11"/>
        <v>1600000</v>
      </c>
      <c r="H53" s="272">
        <v>60</v>
      </c>
      <c r="I53" s="272"/>
      <c r="J53" s="272"/>
      <c r="K53" s="272"/>
      <c r="L53" s="272"/>
      <c r="M53" s="272"/>
      <c r="N53" s="314"/>
      <c r="O53" s="272"/>
      <c r="P53" s="315"/>
      <c r="R53" s="337"/>
      <c r="S53" s="337"/>
      <c r="T53" s="337"/>
      <c r="U53" s="337"/>
    </row>
    <row r="54" spans="1:21" s="211" customFormat="1" ht="18.75">
      <c r="A54" s="1010" t="s">
        <v>105</v>
      </c>
      <c r="B54" s="1010"/>
      <c r="C54" s="269"/>
      <c r="D54" s="270"/>
      <c r="E54" s="271"/>
      <c r="F54" s="272"/>
      <c r="G54" s="272">
        <f>SUM(G13:G53)</f>
        <v>231233000</v>
      </c>
      <c r="H54" s="272">
        <f>SUM(H13:H53)</f>
        <v>2148</v>
      </c>
      <c r="I54" s="272">
        <f>SUM(G54/H54)</f>
        <v>107650.372439479</v>
      </c>
      <c r="J54" s="272">
        <f>SUM(J13:J52)</f>
        <v>581</v>
      </c>
      <c r="K54" s="272">
        <f>SUM(J54*I54)</f>
        <v>62544866.387337103</v>
      </c>
      <c r="L54" s="272">
        <f>SUM(L13:L52)</f>
        <v>160</v>
      </c>
      <c r="M54" s="272">
        <f>SUM(I54*L54)</f>
        <v>17224059.590316601</v>
      </c>
      <c r="N54" s="314">
        <f>J54+L54</f>
        <v>741</v>
      </c>
      <c r="O54" s="272">
        <f>SUM(K54+M54)</f>
        <v>79768925.977653593</v>
      </c>
      <c r="P54" s="315">
        <f>SUM(G54-O54)</f>
        <v>151464074.02234599</v>
      </c>
      <c r="R54" s="338"/>
      <c r="S54" s="338"/>
      <c r="T54" s="338"/>
      <c r="U54" s="338"/>
    </row>
    <row r="55" spans="1:21" ht="18.75">
      <c r="A55" s="210"/>
      <c r="B55" s="210"/>
      <c r="C55" s="273"/>
      <c r="D55" s="274"/>
      <c r="E55" s="210"/>
      <c r="F55" s="273"/>
      <c r="G55" s="275">
        <v>101736632.700966</v>
      </c>
      <c r="H55" s="210"/>
      <c r="I55" s="210"/>
      <c r="J55" s="316">
        <f>G54-O54</f>
        <v>151464074.02234599</v>
      </c>
      <c r="K55" s="316"/>
      <c r="L55" s="317">
        <f>J55-P54</f>
        <v>0</v>
      </c>
      <c r="M55" s="317"/>
      <c r="N55" s="318"/>
      <c r="O55" s="319">
        <v>44295877</v>
      </c>
      <c r="P55" s="274">
        <f>SUM(NERACA!E22)</f>
        <v>275695866.83333302</v>
      </c>
      <c r="R55" s="339">
        <f>SUM(R13:R23)</f>
        <v>0</v>
      </c>
      <c r="S55" s="339" t="e">
        <f>SUM(S13:S23)</f>
        <v>#DIV/0!</v>
      </c>
      <c r="T55" s="339">
        <f>SUM(T13:T27)</f>
        <v>36</v>
      </c>
      <c r="U55" s="339" t="e">
        <f>SUM(U13:U27)</f>
        <v>#DIV/0!</v>
      </c>
    </row>
    <row r="56" spans="1:21" ht="15" customHeight="1">
      <c r="C56" s="276"/>
      <c r="F56" s="277"/>
      <c r="G56" s="276"/>
      <c r="J56" s="320"/>
      <c r="K56" s="320"/>
      <c r="L56" s="321"/>
      <c r="M56" s="1011"/>
      <c r="N56" s="1011"/>
      <c r="O56" s="277"/>
      <c r="P56" s="277"/>
    </row>
    <row r="57" spans="1:21" ht="15" customHeight="1">
      <c r="B57" s="278"/>
      <c r="C57" s="276"/>
      <c r="D57" s="279"/>
      <c r="G57" s="276"/>
      <c r="J57" s="320"/>
      <c r="K57" s="320"/>
      <c r="L57" s="321"/>
      <c r="M57" s="321"/>
      <c r="N57" s="320"/>
      <c r="O57" s="322">
        <f>+O55-M54</f>
        <v>27071817.409683399</v>
      </c>
      <c r="Q57" s="277"/>
      <c r="S57" s="277" t="e">
        <f>S55+U55</f>
        <v>#DIV/0!</v>
      </c>
    </row>
    <row r="58" spans="1:21" ht="15" customHeight="1">
      <c r="A58" s="280"/>
      <c r="B58" s="281"/>
      <c r="C58" s="276"/>
      <c r="D58" s="280"/>
      <c r="E58" s="280"/>
      <c r="F58" s="282"/>
      <c r="G58" s="276"/>
      <c r="H58" s="280"/>
      <c r="I58" s="280"/>
      <c r="J58" s="1012"/>
      <c r="K58" s="1013"/>
      <c r="L58" s="1013"/>
      <c r="M58" s="1013"/>
      <c r="N58" s="1013"/>
      <c r="O58" s="277">
        <f>O56*12</f>
        <v>0</v>
      </c>
      <c r="Q58" s="277"/>
      <c r="S58" s="340" t="e">
        <f>M54-S57</f>
        <v>#DIV/0!</v>
      </c>
      <c r="T58" s="341" t="s">
        <v>906</v>
      </c>
    </row>
    <row r="59" spans="1:21" ht="15" customHeight="1">
      <c r="B59" s="283"/>
      <c r="C59" s="276"/>
      <c r="D59" s="280"/>
      <c r="E59" s="280"/>
      <c r="F59" s="284"/>
      <c r="G59" s="276"/>
      <c r="H59" s="285"/>
      <c r="I59" s="323"/>
      <c r="J59" s="323"/>
      <c r="K59" s="1001"/>
      <c r="L59" s="1001"/>
      <c r="M59" s="1001"/>
      <c r="N59" s="285"/>
      <c r="Q59" s="342"/>
      <c r="S59" s="212" t="s">
        <v>907</v>
      </c>
    </row>
    <row r="60" spans="1:21" ht="15" customHeight="1">
      <c r="A60" s="280"/>
      <c r="B60" s="286"/>
      <c r="C60" s="276"/>
      <c r="D60" s="280"/>
      <c r="E60" s="280"/>
      <c r="F60" s="287"/>
      <c r="G60" s="276"/>
      <c r="H60" s="280"/>
      <c r="I60" s="325"/>
      <c r="J60" s="280"/>
      <c r="K60" s="324"/>
      <c r="L60" s="326"/>
      <c r="M60" s="326"/>
      <c r="N60" s="285"/>
      <c r="Q60" s="277"/>
    </row>
    <row r="61" spans="1:21" ht="15" customHeight="1">
      <c r="A61" s="280"/>
      <c r="B61" s="276"/>
      <c r="C61" s="276"/>
      <c r="D61" s="280"/>
      <c r="E61" s="280"/>
      <c r="F61" s="280"/>
      <c r="G61" s="276"/>
      <c r="H61" s="280"/>
      <c r="I61" s="325"/>
      <c r="J61" s="280"/>
      <c r="K61" s="326"/>
      <c r="L61" s="326"/>
      <c r="M61" s="326"/>
    </row>
    <row r="62" spans="1:21" ht="15" customHeight="1">
      <c r="A62" s="280"/>
      <c r="B62" s="281"/>
      <c r="C62" s="276"/>
      <c r="D62" s="280"/>
      <c r="E62" s="280"/>
      <c r="F62" s="280"/>
      <c r="G62" s="276"/>
      <c r="H62" s="280"/>
      <c r="I62" s="325"/>
      <c r="J62" s="280"/>
      <c r="K62" s="326"/>
      <c r="L62" s="326"/>
      <c r="M62" s="326"/>
    </row>
    <row r="63" spans="1:21" ht="15" customHeight="1">
      <c r="A63" s="280"/>
      <c r="B63" s="281"/>
      <c r="C63" s="276"/>
      <c r="D63" s="288"/>
      <c r="E63" s="289"/>
      <c r="F63" s="280"/>
      <c r="G63" s="290"/>
      <c r="H63" s="288"/>
      <c r="I63" s="327"/>
      <c r="J63" s="328"/>
      <c r="K63" s="1002"/>
      <c r="L63" s="1002"/>
      <c r="M63" s="1002"/>
    </row>
    <row r="64" spans="1:21" ht="15" customHeight="1">
      <c r="A64" s="280"/>
      <c r="B64" s="286"/>
      <c r="C64" s="291"/>
      <c r="D64" s="288"/>
      <c r="E64" s="287"/>
      <c r="G64" s="287"/>
      <c r="I64" s="329"/>
      <c r="J64" s="287"/>
      <c r="K64" s="1003"/>
      <c r="L64" s="1003"/>
      <c r="M64" s="1003"/>
    </row>
    <row r="65" spans="1:21" ht="15" customHeight="1">
      <c r="K65" s="346"/>
    </row>
    <row r="66" spans="1:21" ht="15" customHeight="1"/>
    <row r="67" spans="1:21" ht="18.75">
      <c r="A67" s="343">
        <v>17</v>
      </c>
      <c r="B67" s="344" t="s">
        <v>903</v>
      </c>
      <c r="C67" s="862" t="s">
        <v>908</v>
      </c>
      <c r="D67" s="270" t="s">
        <v>865</v>
      </c>
      <c r="E67" s="257">
        <v>1</v>
      </c>
      <c r="F67" s="235">
        <v>12500000</v>
      </c>
      <c r="G67" s="235">
        <f>F67*E67</f>
        <v>12500000</v>
      </c>
      <c r="H67" s="258">
        <v>60</v>
      </c>
      <c r="I67" s="347">
        <f>G67/H67</f>
        <v>208333.33333333299</v>
      </c>
      <c r="J67" s="235">
        <v>0</v>
      </c>
      <c r="K67" s="235">
        <f>J67*I67</f>
        <v>0</v>
      </c>
      <c r="L67" s="235">
        <v>7</v>
      </c>
      <c r="M67" s="235">
        <f>+I67*L67</f>
        <v>1458333.33333333</v>
      </c>
      <c r="N67" s="310">
        <f>J67+L67</f>
        <v>7</v>
      </c>
      <c r="O67" s="235">
        <f>+K67+M67</f>
        <v>1458333.33333333</v>
      </c>
      <c r="P67" s="315">
        <f>+G67-O67</f>
        <v>11041666.6666667</v>
      </c>
      <c r="R67" s="348"/>
      <c r="S67" s="348"/>
      <c r="T67" s="349"/>
      <c r="U67" s="348"/>
    </row>
    <row r="68" spans="1:21" ht="18.75">
      <c r="A68" s="343">
        <v>19</v>
      </c>
      <c r="B68" s="344" t="s">
        <v>909</v>
      </c>
      <c r="C68" s="862" t="s">
        <v>910</v>
      </c>
      <c r="D68" s="270" t="s">
        <v>911</v>
      </c>
      <c r="E68" s="257">
        <v>1</v>
      </c>
      <c r="F68" s="235">
        <v>35000000</v>
      </c>
      <c r="G68" s="235">
        <f>F68*E68</f>
        <v>35000000</v>
      </c>
      <c r="H68" s="258">
        <v>60</v>
      </c>
      <c r="I68" s="347">
        <f>G68/H68</f>
        <v>583333.33333333302</v>
      </c>
      <c r="J68" s="235">
        <v>0</v>
      </c>
      <c r="K68" s="235">
        <f>J68*I68</f>
        <v>0</v>
      </c>
      <c r="L68" s="235">
        <v>1</v>
      </c>
      <c r="M68" s="235">
        <f>+I68*L68</f>
        <v>583333.33333333302</v>
      </c>
      <c r="N68" s="310">
        <f>J68+L68</f>
        <v>1</v>
      </c>
      <c r="O68" s="235">
        <f>+K68+M68</f>
        <v>583333.33333333302</v>
      </c>
      <c r="P68" s="315">
        <f>+G68-O68</f>
        <v>34416666.666666701</v>
      </c>
      <c r="R68" s="348"/>
      <c r="S68" s="348"/>
      <c r="T68" s="348"/>
      <c r="U68" s="348"/>
    </row>
    <row r="69" spans="1:21" ht="21.75" customHeight="1">
      <c r="G69" s="345">
        <f>SUM(G67:G68)</f>
        <v>47500000</v>
      </c>
    </row>
    <row r="72" spans="1:21">
      <c r="P72" s="1000"/>
    </row>
    <row r="73" spans="1:21">
      <c r="P73" s="1000"/>
    </row>
    <row r="74" spans="1:21">
      <c r="P74" s="1000"/>
    </row>
  </sheetData>
  <mergeCells count="25">
    <mergeCell ref="A1:P1"/>
    <mergeCell ref="A2:P2"/>
    <mergeCell ref="A3:P3"/>
    <mergeCell ref="J9:K9"/>
    <mergeCell ref="L9:M9"/>
    <mergeCell ref="N9:O9"/>
    <mergeCell ref="R9:S9"/>
    <mergeCell ref="T9:U9"/>
    <mergeCell ref="A54:B54"/>
    <mergeCell ref="M56:N56"/>
    <mergeCell ref="J58:N58"/>
    <mergeCell ref="P9:P10"/>
    <mergeCell ref="P72:P74"/>
    <mergeCell ref="K59:M59"/>
    <mergeCell ref="K63:M63"/>
    <mergeCell ref="K64:M64"/>
    <mergeCell ref="A9:A10"/>
    <mergeCell ref="B9:B10"/>
    <mergeCell ref="C9:C10"/>
    <mergeCell ref="D9:D10"/>
    <mergeCell ref="E9:E10"/>
    <mergeCell ref="F9:F10"/>
    <mergeCell ref="G9:G10"/>
    <mergeCell ref="H9:H10"/>
    <mergeCell ref="I9:I10"/>
  </mergeCells>
  <pageMargins left="0.25" right="0.25" top="0.75" bottom="0.75" header="0.3" footer="0.3"/>
  <pageSetup paperSize="5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15</vt:i4>
      </vt:variant>
    </vt:vector>
  </HeadingPairs>
  <TitlesOfParts>
    <vt:vector size="38" baseType="lpstr">
      <vt:lpstr>NERACA</vt:lpstr>
      <vt:lpstr>RUGI LABA </vt:lpstr>
      <vt:lpstr>RL JAN-DES</vt:lpstr>
      <vt:lpstr>KASHAR</vt:lpstr>
      <vt:lpstr>MODUS</vt:lpstr>
      <vt:lpstr>MULTI</vt:lpstr>
      <vt:lpstr>REKAP</vt:lpstr>
      <vt:lpstr>BRILink</vt:lpstr>
      <vt:lpstr>INVEN</vt:lpstr>
      <vt:lpstr>BARJAS </vt:lpstr>
      <vt:lpstr>GAS</vt:lpstr>
      <vt:lpstr>BOR</vt:lpstr>
      <vt:lpstr>MOLEN</vt:lpstr>
      <vt:lpstr>BIAYA OPERASIONAL</vt:lpstr>
      <vt:lpstr>Gaji Pengawas</vt:lpstr>
      <vt:lpstr>Gaji Pegawai</vt:lpstr>
      <vt:lpstr>PESTISIDA tahap 1</vt:lpstr>
      <vt:lpstr>PESTISIDA (2)</vt:lpstr>
      <vt:lpstr>TAHAP 2</vt:lpstr>
      <vt:lpstr>PESTISIDA (3)</vt:lpstr>
      <vt:lpstr>Tahap ke 3</vt:lpstr>
      <vt:lpstr>Tahap ke 4</vt:lpstr>
      <vt:lpstr>TOKO BENGKEL</vt:lpstr>
      <vt:lpstr>BOR!Print_Area</vt:lpstr>
      <vt:lpstr>BRILink!Print_Area</vt:lpstr>
      <vt:lpstr>INVEN!Print_Area</vt:lpstr>
      <vt:lpstr>KASHAR!Print_Area</vt:lpstr>
      <vt:lpstr>MODUS!Print_Area</vt:lpstr>
      <vt:lpstr>MULTI!Print_Area</vt:lpstr>
      <vt:lpstr>NERACA!Print_Area</vt:lpstr>
      <vt:lpstr>'PESTISIDA (2)'!Print_Area</vt:lpstr>
      <vt:lpstr>'PESTISIDA (3)'!Print_Area</vt:lpstr>
      <vt:lpstr>'PESTISIDA tahap 1'!Print_Area</vt:lpstr>
      <vt:lpstr>REKAP!Print_Area</vt:lpstr>
      <vt:lpstr>'RUGI LABA '!Print_Area</vt:lpstr>
      <vt:lpstr>'TAHAP 2'!Print_Area</vt:lpstr>
      <vt:lpstr>'Tahap ke 3'!Print_Area</vt:lpstr>
      <vt:lpstr>'Tahap ke 4'!Print_Area</vt:lpstr>
    </vt:vector>
  </TitlesOfParts>
  <Company>PT. KARYA MATAHARI MANDIRI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KMM BLOCK</dc:creator>
  <cp:lastModifiedBy>desa batupute</cp:lastModifiedBy>
  <cp:lastPrinted>2024-12-25T14:39:00Z</cp:lastPrinted>
  <dcterms:created xsi:type="dcterms:W3CDTF">2018-04-05T12:13:00Z</dcterms:created>
  <dcterms:modified xsi:type="dcterms:W3CDTF">2026-01-08T02:44:09Z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431754BCC4CE4D95B79D14FCF4831504_12</vt:lpwstr>
  </property>
  <property fmtid="{D5CDD505-2E9C-101B-9397-08002B2CF9AE}" pid="3" name="KSOProductBuildVer">
    <vt:lpwstr>1033-12.2.0.23196</vt:lpwstr>
  </property>
</Properties>
</file>