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BUMDesa\LAPORAN JAN-DES 2024\"/>
    </mc:Choice>
  </mc:AlternateContent>
  <xr:revisionPtr revIDLastSave="0" documentId="13_ncr:1_{F8D4F9DD-6F3A-41DF-B7EC-A8C373546179}" xr6:coauthVersionLast="47" xr6:coauthVersionMax="47" xr10:uidLastSave="{00000000-0000-0000-0000-000000000000}"/>
  <bookViews>
    <workbookView xWindow="-120" yWindow="-120" windowWidth="20730" windowHeight="11040" tabRatio="723" activeTab="1" xr2:uid="{00000000-000D-0000-FFFF-FFFF00000000}"/>
  </bookViews>
  <sheets>
    <sheet name="NERACA" sheetId="134" r:id="rId1"/>
    <sheet name="REKAP" sheetId="137" r:id="rId2"/>
    <sheet name="RUGI LABA " sheetId="149" r:id="rId3"/>
    <sheet name="RL JAN-DES" sheetId="156" r:id="rId4"/>
    <sheet name="KASHAR" sheetId="138" r:id="rId5"/>
    <sheet name="MODUS" sheetId="153" r:id="rId6"/>
    <sheet name="MULTI" sheetId="141" r:id="rId7"/>
    <sheet name="BRILink" sheetId="150" r:id="rId8"/>
    <sheet name="INVEN" sheetId="147" r:id="rId9"/>
    <sheet name="BARJAS " sheetId="144" r:id="rId10"/>
    <sheet name="TOKO TANI" sheetId="152" r:id="rId11"/>
    <sheet name="GAS" sheetId="151" r:id="rId12"/>
    <sheet name="BOR" sheetId="146" r:id="rId13"/>
    <sheet name="MOLEN" sheetId="154" r:id="rId14"/>
    <sheet name="BIAYA OPERASIONAL" sheetId="155" r:id="rId15"/>
    <sheet name="SHU" sheetId="15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>#REF!</definedName>
    <definedName name="____________LLL02">#REF!</definedName>
    <definedName name="____________LLL03">#REF!</definedName>
    <definedName name="____________LLL04">#REF!</definedName>
    <definedName name="____________LLL05">#REF!</definedName>
    <definedName name="____________LLL06">#REF!</definedName>
    <definedName name="____________LLL07">#REF!</definedName>
    <definedName name="____________LLL08">#REF!</definedName>
    <definedName name="____________LLL09">#REF!</definedName>
    <definedName name="____________LLL10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>#REF!</definedName>
    <definedName name="____________MMM02">#REF!</definedName>
    <definedName name="____________MMM03">#REF!</definedName>
    <definedName name="____________MMM04">#REF!</definedName>
    <definedName name="____________MMM05">#REF!</definedName>
    <definedName name="____________MMM06">#REF!</definedName>
    <definedName name="____________MMM07">#REF!</definedName>
    <definedName name="____________MMM08">#REF!</definedName>
    <definedName name="____________MMM09">#REF!</definedName>
    <definedName name="____________MMM10">#REF!</definedName>
    <definedName name="____________MMM11">#REF!</definedName>
    <definedName name="____________MMM12">#REF!</definedName>
    <definedName name="____________MMM13">#REF!</definedName>
    <definedName name="____________MMM14">#REF!</definedName>
    <definedName name="____________MMM15">#REF!</definedName>
    <definedName name="____________MMM16">#REF!</definedName>
    <definedName name="____________MMM17">#REF!</definedName>
    <definedName name="____________MMM18">#REF!</definedName>
    <definedName name="____________MMM19">#REF!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#REF!</definedName>
    <definedName name="____________MMM27">#REF!</definedName>
    <definedName name="____________MMM28">#REF!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#REF!</definedName>
    <definedName name="____________MMM38">#REF!</definedName>
    <definedName name="____________MMM39">#REF!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#REF!</definedName>
    <definedName name="____________MMM45">#REF!</definedName>
    <definedName name="____________MMM46">#REF!</definedName>
    <definedName name="____________MMM47">#REF!</definedName>
    <definedName name="____________MMM48">#REF!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LLL01">#REF!</definedName>
    <definedName name="___________LLL02">#REF!</definedName>
    <definedName name="___________LLL03">#REF!</definedName>
    <definedName name="___________LLL04">#REF!</definedName>
    <definedName name="___________LLL05">#REF!</definedName>
    <definedName name="___________LLL06">#REF!</definedName>
    <definedName name="___________LLL07">#REF!</definedName>
    <definedName name="___________LLL08">#REF!</definedName>
    <definedName name="___________LLL09">#REF!</definedName>
    <definedName name="___________LLL10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>#REF!</definedName>
    <definedName name="___________MMM02">#REF!</definedName>
    <definedName name="___________MMM03">#REF!</definedName>
    <definedName name="___________MMM04">#REF!</definedName>
    <definedName name="___________MMM05">#REF!</definedName>
    <definedName name="___________MMM06">#REF!</definedName>
    <definedName name="___________MMM07">#REF!</definedName>
    <definedName name="___________MMM08">#REF!</definedName>
    <definedName name="___________MMM09">#REF!</definedName>
    <definedName name="___________MMM10">#REF!</definedName>
    <definedName name="___________MMM11">#REF!</definedName>
    <definedName name="___________MMM12">#REF!</definedName>
    <definedName name="___________MMM13">#REF!</definedName>
    <definedName name="___________MMM14">#REF!</definedName>
    <definedName name="___________MMM15">#REF!</definedName>
    <definedName name="___________MMM16">#REF!</definedName>
    <definedName name="___________MMM17">#REF!</definedName>
    <definedName name="___________MMM18">#REF!</definedName>
    <definedName name="___________MMM19">#REF!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#REF!</definedName>
    <definedName name="___________MMM27">#REF!</definedName>
    <definedName name="___________MMM28">#REF!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#REF!</definedName>
    <definedName name="___________MMM38">#REF!</definedName>
    <definedName name="___________MMM39">#REF!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#REF!</definedName>
    <definedName name="___________MMM45">#REF!</definedName>
    <definedName name="___________MMM46">#REF!</definedName>
    <definedName name="___________MMM47">#REF!</definedName>
    <definedName name="___________MMM48">#REF!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LLL01">#REF!</definedName>
    <definedName name="__________LLL02">#REF!</definedName>
    <definedName name="__________LLL03">#REF!</definedName>
    <definedName name="__________LLL04">#REF!</definedName>
    <definedName name="__________LLL05">#REF!</definedName>
    <definedName name="__________LLL06">#REF!</definedName>
    <definedName name="__________LLL07">#REF!</definedName>
    <definedName name="__________LLL08">#REF!</definedName>
    <definedName name="__________LLL09">#REF!</definedName>
    <definedName name="__________LLL10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>#REF!</definedName>
    <definedName name="__________MMM02">#REF!</definedName>
    <definedName name="__________MMM03">#REF!</definedName>
    <definedName name="__________MMM04">#REF!</definedName>
    <definedName name="__________MMM05">#REF!</definedName>
    <definedName name="__________MMM06">#REF!</definedName>
    <definedName name="__________MMM07">#REF!</definedName>
    <definedName name="__________MMM08">#REF!</definedName>
    <definedName name="__________MMM09">#REF!</definedName>
    <definedName name="__________MMM10">#REF!</definedName>
    <definedName name="__________MMM11">#REF!</definedName>
    <definedName name="__________MMM12">#REF!</definedName>
    <definedName name="__________MMM13">#REF!</definedName>
    <definedName name="__________MMM14">#REF!</definedName>
    <definedName name="__________MMM15">#REF!</definedName>
    <definedName name="__________MMM16">#REF!</definedName>
    <definedName name="__________MMM17">#REF!</definedName>
    <definedName name="__________MMM18">#REF!</definedName>
    <definedName name="__________MMM19">#REF!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#REF!</definedName>
    <definedName name="__________MMM27">#REF!</definedName>
    <definedName name="__________MMM28">#REF!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#REF!</definedName>
    <definedName name="__________MMM38">#REF!</definedName>
    <definedName name="__________MMM39">#REF!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#REF!</definedName>
    <definedName name="__________MMM45">#REF!</definedName>
    <definedName name="__________MMM46">#REF!</definedName>
    <definedName name="__________MMM47">#REF!</definedName>
    <definedName name="__________MMM48">#REF!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LLL01">#REF!</definedName>
    <definedName name="_________LLL02">#REF!</definedName>
    <definedName name="_________LLL03">#REF!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#REF!</definedName>
    <definedName name="_________LLL10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>#REF!</definedName>
    <definedName name="_________MMM02">#REF!</definedName>
    <definedName name="_________MMM03">#REF!</definedName>
    <definedName name="_________MMM04">#REF!</definedName>
    <definedName name="_________MMM05">#REF!</definedName>
    <definedName name="_________MMM06">#REF!</definedName>
    <definedName name="_________MMM07">#REF!</definedName>
    <definedName name="_________MMM08">#REF!</definedName>
    <definedName name="_________MMM09">#REF!</definedName>
    <definedName name="_________MMM10">#REF!</definedName>
    <definedName name="_________MMM11">#REF!</definedName>
    <definedName name="_________MMM12">#REF!</definedName>
    <definedName name="_________MMM13">#REF!</definedName>
    <definedName name="_________MMM14">#REF!</definedName>
    <definedName name="_________MMM15">#REF!</definedName>
    <definedName name="_________MMM16">#REF!</definedName>
    <definedName name="_________MMM17">#REF!</definedName>
    <definedName name="_________MMM18">#REF!</definedName>
    <definedName name="_________MMM19">#REF!</definedName>
    <definedName name="_________MMM20">#REF!</definedName>
    <definedName name="_________MMM21">#REF!</definedName>
    <definedName name="_________MMM22">#REF!</definedName>
    <definedName name="_________MMM23">#REF!</definedName>
    <definedName name="_________MMM24">#REF!</definedName>
    <definedName name="_________MMM25">#REF!</definedName>
    <definedName name="_________MMM26">#REF!</definedName>
    <definedName name="_________MMM27">#REF!</definedName>
    <definedName name="_________MMM28">#REF!</definedName>
    <definedName name="_________MMM29">#REF!</definedName>
    <definedName name="_________MMM30">#REF!</definedName>
    <definedName name="_________MMM31">#REF!</definedName>
    <definedName name="_________MMM32">#REF!</definedName>
    <definedName name="_________MMM33">#REF!</definedName>
    <definedName name="_________MMM34">#REF!</definedName>
    <definedName name="_________MMM35">#REF!</definedName>
    <definedName name="_________MMM36">#REF!</definedName>
    <definedName name="_________MMM37">#REF!</definedName>
    <definedName name="_________MMM38">#REF!</definedName>
    <definedName name="_________MMM39">#REF!</definedName>
    <definedName name="_________MMM40">#REF!</definedName>
    <definedName name="_________MMM41">#REF!</definedName>
    <definedName name="_________MMM411">#REF!</definedName>
    <definedName name="_________MMM42">#REF!</definedName>
    <definedName name="_________MMM43">#REF!</definedName>
    <definedName name="_________MMM44">#REF!</definedName>
    <definedName name="_________MMM45">#REF!</definedName>
    <definedName name="_________MMM46">#REF!</definedName>
    <definedName name="_________MMM47">#REF!</definedName>
    <definedName name="_________MMM48">#REF!</definedName>
    <definedName name="_________MMM49">#REF!</definedName>
    <definedName name="_________MMM50">#REF!</definedName>
    <definedName name="_________MMM51">#REF!</definedName>
    <definedName name="_________MMM52">#REF!</definedName>
    <definedName name="_________MMM53">#REF!</definedName>
    <definedName name="_________MMM54">#REF!</definedName>
    <definedName name="________LLL01">#REF!</definedName>
    <definedName name="________LLL02">#REF!</definedName>
    <definedName name="________LLL03">#REF!</definedName>
    <definedName name="________LLL04">#REF!</definedName>
    <definedName name="________LLL05">#REF!</definedName>
    <definedName name="________LLL06">#REF!</definedName>
    <definedName name="________LLL07">#REF!</definedName>
    <definedName name="________LLL08">#REF!</definedName>
    <definedName name="________LLL09">#REF!</definedName>
    <definedName name="________LLL10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>#REF!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#REF!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#REF!</definedName>
    <definedName name="________MMM16">#REF!</definedName>
    <definedName name="________MMM17">#REF!</definedName>
    <definedName name="________MMM18">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#REF!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#REF!</definedName>
    <definedName name="________MMM43">#REF!</definedName>
    <definedName name="________MMM44">#REF!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#REF!</definedName>
    <definedName name="________MMM52">#REF!</definedName>
    <definedName name="________MMM53">#REF!</definedName>
    <definedName name="________MMM54">#REF!</definedName>
    <definedName name="________xlnm.Print_Area">"#ref!"</definedName>
    <definedName name="_______LLL01">#REF!</definedName>
    <definedName name="_______LLL02">#REF!</definedName>
    <definedName name="_______LLL03">#REF!</definedName>
    <definedName name="_______LLL04">#REF!</definedName>
    <definedName name="_______LLL05">#REF!</definedName>
    <definedName name="_______LLL06">#REF!</definedName>
    <definedName name="_______LLL07">#REF!</definedName>
    <definedName name="_______LLL08">#REF!</definedName>
    <definedName name="_______LLL09">#REF!</definedName>
    <definedName name="_______LLL10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>#REF!</definedName>
    <definedName name="_______MMM02">#REF!</definedName>
    <definedName name="_______MMM03">#REF!</definedName>
    <definedName name="_______MMM04">#REF!</definedName>
    <definedName name="_______MMM05">#REF!</definedName>
    <definedName name="_______MMM06">#REF!</definedName>
    <definedName name="_______MMM07">#REF!</definedName>
    <definedName name="_______MMM08">#REF!</definedName>
    <definedName name="_______MMM09">#REF!</definedName>
    <definedName name="_______MMM10">#REF!</definedName>
    <definedName name="_______MMM11">#REF!</definedName>
    <definedName name="_______MMM12">#REF!</definedName>
    <definedName name="_______MMM13">#REF!</definedName>
    <definedName name="_______MMM14">#REF!</definedName>
    <definedName name="_______MMM15">#REF!</definedName>
    <definedName name="_______MMM16">#REF!</definedName>
    <definedName name="_______MMM17">#REF!</definedName>
    <definedName name="_______MMM18">#REF!</definedName>
    <definedName name="_______MMM19">#REF!</definedName>
    <definedName name="_______MMM20">#REF!</definedName>
    <definedName name="_______MMM21">#REF!</definedName>
    <definedName name="_______MMM22">#REF!</definedName>
    <definedName name="_______MMM23">#REF!</definedName>
    <definedName name="_______MMM24">#REF!</definedName>
    <definedName name="_______MMM25">#REF!</definedName>
    <definedName name="_______MMM26">#REF!</definedName>
    <definedName name="_______MMM27">#REF!</definedName>
    <definedName name="_______MMM28">#REF!</definedName>
    <definedName name="_______MMM29">#REF!</definedName>
    <definedName name="_______MMM30">#REF!</definedName>
    <definedName name="_______MMM31">#REF!</definedName>
    <definedName name="_______MMM32">#REF!</definedName>
    <definedName name="_______MMM33">#REF!</definedName>
    <definedName name="_______MMM34">#REF!</definedName>
    <definedName name="_______MMM35">#REF!</definedName>
    <definedName name="_______MMM36">#REF!</definedName>
    <definedName name="_______MMM37">#REF!</definedName>
    <definedName name="_______MMM38">#REF!</definedName>
    <definedName name="_______MMM39">#REF!</definedName>
    <definedName name="_______MMM40">#REF!</definedName>
    <definedName name="_______MMM41">#REF!</definedName>
    <definedName name="_______MMM411">#REF!</definedName>
    <definedName name="_______MMM42">#REF!</definedName>
    <definedName name="_______MMM43">#REF!</definedName>
    <definedName name="_______MMM44">#REF!</definedName>
    <definedName name="_______MMM45">#REF!</definedName>
    <definedName name="_______MMM46">#REF!</definedName>
    <definedName name="_______MMM47">#REF!</definedName>
    <definedName name="_______MMM48">#REF!</definedName>
    <definedName name="_______MMM49">#REF!</definedName>
    <definedName name="_______MMM50">#REF!</definedName>
    <definedName name="_______MMM51">#REF!</definedName>
    <definedName name="_______MMM52">#REF!</definedName>
    <definedName name="_______MMM53">#REF!</definedName>
    <definedName name="_______MMM54">#REF!</definedName>
    <definedName name="______HAL2">[4]Mobilisasi!#REF!</definedName>
    <definedName name="______LLL01">#REF!</definedName>
    <definedName name="______LLL02">#REF!</definedName>
    <definedName name="______LLL03">#REF!</definedName>
    <definedName name="______LLL04">#REF!</definedName>
    <definedName name="______LLL05">#REF!</definedName>
    <definedName name="______LLL06">#REF!</definedName>
    <definedName name="______LLL07">#REF!</definedName>
    <definedName name="______LLL08">#REF!</definedName>
    <definedName name="______LLL09">#REF!</definedName>
    <definedName name="______LLL10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>#REF!</definedName>
    <definedName name="______MMM02">#REF!</definedName>
    <definedName name="______MMM03">#REF!</definedName>
    <definedName name="______MMM04">#REF!</definedName>
    <definedName name="______MMM05">#REF!</definedName>
    <definedName name="______MMM06">#REF!</definedName>
    <definedName name="______MMM07">#REF!</definedName>
    <definedName name="______MMM08">#REF!</definedName>
    <definedName name="______MMM09">#REF!</definedName>
    <definedName name="______MMM10">#REF!</definedName>
    <definedName name="______MMM11">#REF!</definedName>
    <definedName name="______MMM12">#REF!</definedName>
    <definedName name="______MMM13">#REF!</definedName>
    <definedName name="______MMM14">#REF!</definedName>
    <definedName name="______MMM15">#REF!</definedName>
    <definedName name="______MMM16">#REF!</definedName>
    <definedName name="______MMM17">#REF!</definedName>
    <definedName name="______MMM18">#REF!</definedName>
    <definedName name="______MMM19">#REF!</definedName>
    <definedName name="______MMM20">#REF!</definedName>
    <definedName name="______MMM21">#REF!</definedName>
    <definedName name="______MMM22">#REF!</definedName>
    <definedName name="______MMM23">#REF!</definedName>
    <definedName name="______MMM24">#REF!</definedName>
    <definedName name="______MMM25">#REF!</definedName>
    <definedName name="______MMM26">#REF!</definedName>
    <definedName name="______MMM27">#REF!</definedName>
    <definedName name="______MMM28">#REF!</definedName>
    <definedName name="______MMM29">#REF!</definedName>
    <definedName name="______MMM30">#REF!</definedName>
    <definedName name="______MMM31">#REF!</definedName>
    <definedName name="______MMM32">#REF!</definedName>
    <definedName name="______MMM33">#REF!</definedName>
    <definedName name="______MMM34">#REF!</definedName>
    <definedName name="______MMM35">#REF!</definedName>
    <definedName name="______MMM36">#REF!</definedName>
    <definedName name="______MMM37">#REF!</definedName>
    <definedName name="______MMM38">#REF!</definedName>
    <definedName name="______MMM39">#REF!</definedName>
    <definedName name="______MMM40">#REF!</definedName>
    <definedName name="______MMM41">#REF!</definedName>
    <definedName name="______MMM411">#REF!</definedName>
    <definedName name="______MMM42">#REF!</definedName>
    <definedName name="______MMM43">#REF!</definedName>
    <definedName name="______MMM44">#REF!</definedName>
    <definedName name="______MMM45">#REF!</definedName>
    <definedName name="______MMM46">#REF!</definedName>
    <definedName name="______MMM47">#REF!</definedName>
    <definedName name="______MMM48">#REF!</definedName>
    <definedName name="______MMM49">#REF!</definedName>
    <definedName name="______MMM50">#REF!</definedName>
    <definedName name="______MMM51">#REF!</definedName>
    <definedName name="______MMM52">#REF!</definedName>
    <definedName name="______MMM53">#REF!</definedName>
    <definedName name="______MMM54">#REF!</definedName>
    <definedName name="______xlnm.Print_Area">"#ref!"</definedName>
    <definedName name="_____LLL01">#REF!</definedName>
    <definedName name="_____LLL02">#REF!</definedName>
    <definedName name="_____LLL03">#REF!</definedName>
    <definedName name="_____LLL04">#REF!</definedName>
    <definedName name="_____LLL05">#REF!</definedName>
    <definedName name="_____LLL06">#REF!</definedName>
    <definedName name="_____LLL07">#REF!</definedName>
    <definedName name="_____LLL08">#REF!</definedName>
    <definedName name="_____LLL09">#REF!</definedName>
    <definedName name="_____LLL10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>#REF!</definedName>
    <definedName name="_____MMM02">#REF!</definedName>
    <definedName name="_____MMM03">#REF!</definedName>
    <definedName name="_____MMM04">#REF!</definedName>
    <definedName name="_____MMM05">#REF!</definedName>
    <definedName name="_____MMM06">#REF!</definedName>
    <definedName name="_____MMM07">#REF!</definedName>
    <definedName name="_____MMM08">#REF!</definedName>
    <definedName name="_____MMM09">#REF!</definedName>
    <definedName name="_____MMM10">#REF!</definedName>
    <definedName name="_____MMM11">#REF!</definedName>
    <definedName name="_____MMM12">#REF!</definedName>
    <definedName name="_____MMM13">#REF!</definedName>
    <definedName name="_____MMM14">#REF!</definedName>
    <definedName name="_____MMM15">#REF!</definedName>
    <definedName name="_____MMM16">#REF!</definedName>
    <definedName name="_____MMM17">#REF!</definedName>
    <definedName name="_____MMM18">#REF!</definedName>
    <definedName name="_____MMM19">#REF!</definedName>
    <definedName name="_____MMM20">#REF!</definedName>
    <definedName name="_____MMM21">#REF!</definedName>
    <definedName name="_____MMM22">#REF!</definedName>
    <definedName name="_____MMM23">#REF!</definedName>
    <definedName name="_____MMM24">#REF!</definedName>
    <definedName name="_____MMM25">#REF!</definedName>
    <definedName name="_____MMM26">#REF!</definedName>
    <definedName name="_____MMM27">#REF!</definedName>
    <definedName name="_____MMM28">#REF!</definedName>
    <definedName name="_____MMM29">#REF!</definedName>
    <definedName name="_____MMM30">#REF!</definedName>
    <definedName name="_____MMM31">#REF!</definedName>
    <definedName name="_____MMM32">#REF!</definedName>
    <definedName name="_____MMM33">#REF!</definedName>
    <definedName name="_____MMM34">#REF!</definedName>
    <definedName name="_____MMM35">#REF!</definedName>
    <definedName name="_____MMM36">#REF!</definedName>
    <definedName name="_____MMM37">#REF!</definedName>
    <definedName name="_____MMM38">#REF!</definedName>
    <definedName name="_____MMM39">#REF!</definedName>
    <definedName name="_____MMM40">#REF!</definedName>
    <definedName name="_____MMM41">#REF!</definedName>
    <definedName name="_____MMM411">#REF!</definedName>
    <definedName name="_____MMM42">#REF!</definedName>
    <definedName name="_____MMM43">#REF!</definedName>
    <definedName name="_____MMM44">#REF!</definedName>
    <definedName name="_____MMM45">#REF!</definedName>
    <definedName name="_____MMM46">#REF!</definedName>
    <definedName name="_____MMM47">#REF!</definedName>
    <definedName name="_____MMM48">#REF!</definedName>
    <definedName name="_____MMM49">#REF!</definedName>
    <definedName name="_____MMM50">#REF!</definedName>
    <definedName name="_____MMM51">#REF!</definedName>
    <definedName name="_____MMM52">#REF!</definedName>
    <definedName name="_____MMM53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>#REF!</definedName>
    <definedName name="__xlnm.Print_Area">"#ref!"</definedName>
    <definedName name="__xlnm_Print_Area">"#ref!"</definedName>
    <definedName name="_110">#REF!</definedName>
    <definedName name="_210">#REF!</definedName>
    <definedName name="_224">#REF!</definedName>
    <definedName name="_225">#REF!</definedName>
    <definedName name="_310">#REF!</definedName>
    <definedName name="_410">#REF!</definedName>
    <definedName name="_424">#REF!</definedName>
    <definedName name="_514">#REF!</definedName>
    <definedName name="_7.1__2">'[11]D7(1)'!#REF!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>#REF!</definedName>
    <definedName name="_EEE02">'[11]5-Alt(1)'!$AW$9</definedName>
    <definedName name="_EEE03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>#REF!</definedName>
    <definedName name="_EEE13">'[11]5-Alt(1)'!$AW$20</definedName>
    <definedName name="_EEE14">#REF!</definedName>
    <definedName name="_EEE15">#REF!</definedName>
    <definedName name="_EEE16">'[11]5-Alt(1)'!$AW$23</definedName>
    <definedName name="_EEE17">'[11]5-Alt(1)'!$AW$24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'[11]5-Alt(1)'!$AW$30</definedName>
    <definedName name="_EEE24">#REF!</definedName>
    <definedName name="_EEE25">#REF!</definedName>
    <definedName name="_EEE26">#REF!</definedName>
    <definedName name="_EEE27">'[11]5-Alt(1)'!$AW$34</definedName>
    <definedName name="_EEE28">#REF!</definedName>
    <definedName name="_EEE29">'[11]5-Alt(1)'!$AW$36</definedName>
    <definedName name="_EEE30">#REF!</definedName>
    <definedName name="_EEE31">'[11]5-Alt(1)'!$AW$38</definedName>
    <definedName name="_EEE32">#REF!</definedName>
    <definedName name="_EEE33">#REF!</definedName>
    <definedName name="_Fill" hidden="1">#REF!</definedName>
    <definedName name="_xlnm._FilterDatabase" hidden="1">[12]REKAP!$A$1:$H$53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hidden="1">#REF!</definedName>
    <definedName name="_sp606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[13]RAB!#REF!</definedName>
    <definedName name="A.1">#REF!</definedName>
    <definedName name="A.16">#REF!</definedName>
    <definedName name="A.18_PASIR">#REF!</definedName>
    <definedName name="A.18_TANAH">#REF!</definedName>
    <definedName name="A.2">#REF!</definedName>
    <definedName name="A.4">#REF!</definedName>
    <definedName name="A.4A">[14]Analisa!$H$57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>#REF!</definedName>
    <definedName name="ALAT_BANTU">'[16]Hrg Bahan'!$N$122</definedName>
    <definedName name="ALATUTAMA">#REF!</definedName>
    <definedName name="ALT">'[18]daft sewa alt'!$C$4:$E$11</definedName>
    <definedName name="ALUMINIUM_U">'[16]Hrg Bahan'!#REF!</definedName>
    <definedName name="AMP">#REF!</definedName>
    <definedName name="AMPLAS_KASAR">'[16]Hrg Bahan'!#REF!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>#REF!</definedName>
    <definedName name="ASPAL">'[10]Kuantitas &amp; Harga'!#REF!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>#REF!</definedName>
    <definedName name="BHN.MAROS">#REF!</definedName>
    <definedName name="bhn.maros1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>#REF!</definedName>
    <definedName name="CONCRETEMIXER">#REF!</definedName>
    <definedName name="CONCRETEVIBRO">#REF!</definedName>
    <definedName name="CRANE">#REF!</definedName>
    <definedName name="D">#REF!</definedName>
    <definedName name="DAFTARSEWA">#REF!</definedName>
    <definedName name="DATAUPAH">'[11]4-Basic Price'!$D$8:$F$38</definedName>
    <definedName name="DAYWORKS">'[10]Kuantitas &amp; Harga'!#REF!</definedName>
    <definedName name="dd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>#REF!</definedName>
    <definedName name="Dibuat_tgl">#REF!</definedName>
    <definedName name="DINDING">#REF!</definedName>
    <definedName name="DINDING_POLOS_20.25">[16]Analisa!#REF!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>#REF!</definedName>
    <definedName name="DUMPTRUCK2">#REF!</definedName>
    <definedName name="E">[13]RAB!#REF!</definedName>
    <definedName name="E.13">#REF!</definedName>
    <definedName name="E_001">#REF!</definedName>
    <definedName name="E_010">#REF!</definedName>
    <definedName name="E_031">#REF!</definedName>
    <definedName name="E_040">#REF!</definedName>
    <definedName name="E_052">#REF!</definedName>
    <definedName name="E_080">#REF!</definedName>
    <definedName name="E_081">#REF!</definedName>
    <definedName name="E_084">#REF!</definedName>
    <definedName name="E_087">#REF!</definedName>
    <definedName name="E_088">#REF!</definedName>
    <definedName name="E_089">#REF!</definedName>
    <definedName name="E_13">#REF!</definedName>
    <definedName name="E_153">#REF!</definedName>
    <definedName name="E_154">#REF!</definedName>
    <definedName name="E_155">#REF!</definedName>
    <definedName name="E_157">#REF!</definedName>
    <definedName name="E_182">#REF!</definedName>
    <definedName name="E_211">#REF!</definedName>
    <definedName name="E_212">#REF!</definedName>
    <definedName name="E_221">#REF!</definedName>
    <definedName name="E_251">#REF!</definedName>
    <definedName name="E_253">#REF!</definedName>
    <definedName name="E_301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>#REF!</definedName>
    <definedName name="F.1_II">#REF!</definedName>
    <definedName name="F.16">#REF!</definedName>
    <definedName name="F.21_I">#REF!</definedName>
    <definedName name="F.21_II">#REF!</definedName>
    <definedName name="F.22_I">#REF!</definedName>
    <definedName name="F.22_II">#REF!</definedName>
    <definedName name="F.27_I">#REF!</definedName>
    <definedName name="F.27_II">#REF!</definedName>
    <definedName name="F.30_I_TEAK">#REF!</definedName>
    <definedName name="F.30_I_TRIP">#REF!</definedName>
    <definedName name="F.30_II_TEAK">#REF!</definedName>
    <definedName name="F.30_II_TRIP">#REF!</definedName>
    <definedName name="F.31_I">#REF!</definedName>
    <definedName name="F.31_II">#REF!</definedName>
    <definedName name="F.33_I">#REF!</definedName>
    <definedName name="F.33_II">#REF!</definedName>
    <definedName name="F.35_B3">#REF!</definedName>
    <definedName name="F.35_B5">#REF!</definedName>
    <definedName name="F.35_R3">#REF!</definedName>
    <definedName name="F.35_R5">#REF!</definedName>
    <definedName name="F.36_B_I">#REF!</definedName>
    <definedName name="F.36_B_II">#REF!</definedName>
    <definedName name="F.36_R_I">#REF!</definedName>
    <definedName name="F.36_R_II">#REF!</definedName>
    <definedName name="F.36A_I">#REF!</definedName>
    <definedName name="F.36A_II">#REF!</definedName>
    <definedName name="F.37_P_I">#REF!</definedName>
    <definedName name="F.37_P_II">#REF!</definedName>
    <definedName name="F.37_T">#REF!</definedName>
    <definedName name="F.37_TEAK">#REF!</definedName>
    <definedName name="F.38_I">#REF!</definedName>
    <definedName name="F.38_II">#REF!</definedName>
    <definedName name="F.47_I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>#REF!</definedName>
    <definedName name="FINISHER">#REF!</definedName>
    <definedName name="FINISHING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GEOTEKSTIL">#REF!</definedName>
    <definedName name="FRRDS">#REF!</definedName>
    <definedName name="FULVIMIXER">#REF!</definedName>
    <definedName name="G">[13]RAB!#REF!</definedName>
    <definedName name="G.14">#REF!</definedName>
    <definedName name="G.16">#REF!</definedName>
    <definedName name="G.2">#REF!</definedName>
    <definedName name="G.32H">#REF!</definedName>
    <definedName name="G.32K">#REF!</definedName>
    <definedName name="G.32L">#REF!</definedName>
    <definedName name="G.33F">#REF!</definedName>
    <definedName name="G.33H">#REF!</definedName>
    <definedName name="G.33I">#REF!</definedName>
    <definedName name="G.33L">#REF!</definedName>
    <definedName name="G.44">#REF!</definedName>
    <definedName name="G.50H">#REF!</definedName>
    <definedName name="G.50I">#REF!</definedName>
    <definedName name="G.50J">#REF!</definedName>
    <definedName name="G.50K">#REF!</definedName>
    <definedName name="G.50O">#REF!</definedName>
    <definedName name="G.50P">#REF!</definedName>
    <definedName name="G.51C">#REF!</definedName>
    <definedName name="G.51D">#REF!</definedName>
    <definedName name="G.53">#REF!</definedName>
    <definedName name="G.53A">#REF!</definedName>
    <definedName name="G.55B">#REF!</definedName>
    <definedName name="G.55C">#REF!</definedName>
    <definedName name="G.5A">#REF!</definedName>
    <definedName name="G.5B">#REF!</definedName>
    <definedName name="G.5C">#REF!</definedName>
    <definedName name="G.6">#REF!</definedName>
    <definedName name="G.67">#REF!</definedName>
    <definedName name="G.72_20X20">#REF!</definedName>
    <definedName name="g.72_20x25">'[29]HrgBahan&amp;Analisa'!$W$806</definedName>
    <definedName name="G.72_30X30">#REF!</definedName>
    <definedName name="G.72_M_30X30">#REF!</definedName>
    <definedName name="G_1">#REF!</definedName>
    <definedName name="G_50m">#REF!</definedName>
    <definedName name="G_53A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>#REF!</definedName>
    <definedName name="H.10_SENG">#REF!</definedName>
    <definedName name="H.14_KARET">#REF!</definedName>
    <definedName name="H.14_SENG_PLAT">#REF!</definedName>
    <definedName name="H.17_KARET">#REF!</definedName>
    <definedName name="H.17_SENG_PLAT">#REF!</definedName>
    <definedName name="H.2">#REF!</definedName>
    <definedName name="H.6">#REF!</definedName>
    <definedName name="H.8_AS_GEL">#REF!</definedName>
    <definedName name="H.8_AS_GEN">#REF!</definedName>
    <definedName name="H.8_SENG">#REF!</definedName>
    <definedName name="HAK_ANGIN">'[16]Hrg Bahan'!#REF!</definedName>
    <definedName name="HANDEL_ROLLING">'[16]Hrg Bahan'!#REF!</definedName>
    <definedName name="HARGA">#REF!</definedName>
    <definedName name="hargasatuan">#REF!</definedName>
    <definedName name="hari">#N/A</definedName>
    <definedName name="hlll" hidden="1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>#REF!</definedName>
    <definedName name="ISOLASI_PIPA">'[16]Hrg Bahan'!#REF!</definedName>
    <definedName name="iv">[14]RAB!#REF!</definedName>
    <definedName name="JACKHAMMER">#REF!</definedName>
    <definedName name="JALUSI">[16]Analisa!#REF!</definedName>
    <definedName name="JAM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>#REF!</definedName>
    <definedName name="K.7_23_KAPUR">#REF!</definedName>
    <definedName name="K.720">'[15]Analisa K'!#REF!</definedName>
    <definedName name="K.8_23_ASGEN">#REF!</definedName>
    <definedName name="K.8_23_SENG">#REF!</definedName>
    <definedName name="K.850">'[15]Analisa K'!#REF!</definedName>
    <definedName name="K.9_23">#REF!</definedName>
    <definedName name="K.9_23B">#REF!</definedName>
    <definedName name="K_010">#REF!</definedName>
    <definedName name="K_011">#REF!</definedName>
    <definedName name="K_011_peng.kr.gal.t.saring.b_hal.2">#REF!</definedName>
    <definedName name="K_012">#REF!</definedName>
    <definedName name="K_012_peng.kr.sung.t.saring.a_hal.3">#REF!</definedName>
    <definedName name="K_013_peng.kr.sung.t.saring.b_hal.4">#REF!</definedName>
    <definedName name="K_014">#REF!</definedName>
    <definedName name="K_016">#REF!</definedName>
    <definedName name="K_016_peng.kr.sung.saring.a_hal.6">#REF!</definedName>
    <definedName name="K_017">#REF!</definedName>
    <definedName name="K_017_produk.bt.sung.pch.saring.a_hal.7">#REF!</definedName>
    <definedName name="K_023_produk.suplai_lasbutag.b_hal.47">#REF!</definedName>
    <definedName name="K_026">#REF!</definedName>
    <definedName name="K_035">#REF!</definedName>
    <definedName name="K_040">#REF!</definedName>
    <definedName name="K_110">#REF!</definedName>
    <definedName name="K_111">'[31]Analisa K'!$J$1879</definedName>
    <definedName name="K_115">#REF!</definedName>
    <definedName name="K_116">#REF!</definedName>
    <definedName name="K_210">#REF!</definedName>
    <definedName name="K_211">'[31]Analisa K'!$J$1739</definedName>
    <definedName name="K_224">#REF!</definedName>
    <definedName name="K_224_galian.tnh.konst.b_hal.8">'[19]Hrg.sat.'!$J$552</definedName>
    <definedName name="K_225">#REF!</definedName>
    <definedName name="K_225_urug.dan.padat_hal.19">'[19]Hrg.sat.'!$J$1320</definedName>
    <definedName name="K_310">#REF!</definedName>
    <definedName name="K_311">#REF!</definedName>
    <definedName name="K_321">#REF!</definedName>
    <definedName name="K_331">'[31]Analisa K'!$J$621</definedName>
    <definedName name="K_410">#REF!</definedName>
    <definedName name="K_411">'[31]Analisa K'!$J$691</definedName>
    <definedName name="K_421">#REF!</definedName>
    <definedName name="K_421_memotong_bahu_jln.a_hal.31">'[19]Hrg.sat.'!$J$2160</definedName>
    <definedName name="K_422">#REF!</definedName>
    <definedName name="K_424">#REF!</definedName>
    <definedName name="K_514">#REF!</definedName>
    <definedName name="K_514_lpb.kls.c.alat_hal.16">'[19]Hrg.sat.'!$J$1112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>#REF!</definedName>
    <definedName name="K_528">#REF!</definedName>
    <definedName name="K_528_menghampar.ATB.a">'[19]Hrg.sat.'!$J$3700</definedName>
    <definedName name="K_612">#REF!</definedName>
    <definedName name="K_614">#REF!</definedName>
    <definedName name="K_617">#REF!</definedName>
    <definedName name="K_618">#REF!</definedName>
    <definedName name="K_631">#REF!</definedName>
    <definedName name="K_636">#REF!</definedName>
    <definedName name="K_641">'[32]Analisa K'!$J$3559</definedName>
    <definedName name="K_705">#REF!</definedName>
    <definedName name="K_705_konst.pas.batu_hal.15">'[19]Hrg.sat.'!$J$1042</definedName>
    <definedName name="K_710">#REF!</definedName>
    <definedName name="K_710_acuan.beton_hal.13">'[19]Hrg.sat.'!$J$902</definedName>
    <definedName name="K_715">#REF!</definedName>
    <definedName name="K_715_tul.besi.btn_hal.12">'[19]Hrg.sat.'!$J$832</definedName>
    <definedName name="K_720">#REF!</definedName>
    <definedName name="K_721">#REF!</definedName>
    <definedName name="K_721_beton.massa.K175.alat.mix.125ltr_hal.30">'[19]Hrg.sat.'!$J$2090</definedName>
    <definedName name="K_722">#REF!</definedName>
    <definedName name="K_722_beton.strukt.K225.alat.mix.125ltr_hal.11">#REF!</definedName>
    <definedName name="K_850">#REF!</definedName>
    <definedName name="K_855">#REF!</definedName>
    <definedName name="K_860">#REF!</definedName>
    <definedName name="K_865">#REF!</definedName>
    <definedName name="K_870">#REF!</definedName>
    <definedName name="K_875">#REF!</definedName>
    <definedName name="K_877">#REF!</definedName>
    <definedName name="K_880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hidden="1">#REF!</definedName>
    <definedName name="KODE">'[33]ANALISA PANGKEP'!$B$420:$G$493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>#REF!</definedName>
    <definedName name="KUAS_4">'[16]Hrg Bahan'!#REF!</definedName>
    <definedName name="KUDA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>#REF!</definedName>
    <definedName name="KUSEN_JENDELA">#REF!</definedName>
    <definedName name="kwt_btn">'[25]hrg-jadi'!$H$144</definedName>
    <definedName name="L_061">#REF!</definedName>
    <definedName name="L_073">#REF!</definedName>
    <definedName name="L_079">#REF!</definedName>
    <definedName name="L_081">#REF!</definedName>
    <definedName name="L_082">#REF!</definedName>
    <definedName name="L_083">#REF!</definedName>
    <definedName name="L_091">#REF!</definedName>
    <definedName name="L_099">#REF!</definedName>
    <definedName name="L_101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>#REF!</definedName>
    <definedName name="M_020">#REF!</definedName>
    <definedName name="M_021">#REF!</definedName>
    <definedName name="M_023">#REF!</definedName>
    <definedName name="M_024">#REF!</definedName>
    <definedName name="M_025">#REF!</definedName>
    <definedName name="M_040">#REF!</definedName>
    <definedName name="M_041">#REF!</definedName>
    <definedName name="M_050">#REF!</definedName>
    <definedName name="M_061">#REF!</definedName>
    <definedName name="M_062">#REF!</definedName>
    <definedName name="M_063">#REF!</definedName>
    <definedName name="M_065">#REF!</definedName>
    <definedName name="M_080">#REF!</definedName>
    <definedName name="M_081">#REF!</definedName>
    <definedName name="M_165">#REF!</definedName>
    <definedName name="M_166">#REF!</definedName>
    <definedName name="M_167">#REF!</definedName>
    <definedName name="M_170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>#REF!</definedName>
    <definedName name="MK_014">#REF!</definedName>
    <definedName name="MK_017">#REF!</definedName>
    <definedName name="MK_023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hidden="1">#REF!</definedName>
    <definedName name="MMM17A">"#ref!"</definedName>
    <definedName name="MMM35A">"#ref!"</definedName>
    <definedName name="MOBILISASI">#REF!</definedName>
    <definedName name="MR_11">#REF!</definedName>
    <definedName name="MR_12">#REF!</definedName>
    <definedName name="MR_42">#REF!</definedName>
    <definedName name="MUR_BAUT_ANGKER">'[16]Hrg Bahan'!$N$111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>#REF!</definedName>
    <definedName name="P_GIP_1">#REF!</definedName>
    <definedName name="P_GIP_1_5">#REF!</definedName>
    <definedName name="P_GIP_2">#REF!</definedName>
    <definedName name="P_GIP_3">#REF!</definedName>
    <definedName name="P_GIP_4">#REF!</definedName>
    <definedName name="P_PVC_1">#REF!</definedName>
    <definedName name="P_PVC_1_5">#REF!</definedName>
    <definedName name="P_PVC_2">#REF!</definedName>
    <definedName name="P_PVC_3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>#REF!</definedName>
    <definedName name="PENUTUP_KRAN">'[16]Hrg Bahan'!$N$200</definedName>
    <definedName name="PERSIAPAN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4">'BIAYA OPERASIONAL'!$A$1:$F$31</definedName>
    <definedName name="_xlnm.Print_Area" localSheetId="12">BOR!$A$1:$H$21</definedName>
    <definedName name="_xlnm.Print_Area" localSheetId="7">BRILink!$B$1:$E$25</definedName>
    <definedName name="_xlnm.Print_Area" localSheetId="8">INVEN!$A$1:$P$43</definedName>
    <definedName name="_xlnm.Print_Area" localSheetId="4">KASHAR!$A$1:$U$262</definedName>
    <definedName name="_xlnm.Print_Area" localSheetId="5">MODUS!$A$2:$M$180</definedName>
    <definedName name="_xlnm.Print_Area" localSheetId="6">MULTI!$A$1:$O$69</definedName>
    <definedName name="_xlnm.Print_Area" localSheetId="0">NERACA!$A$1:$G$44</definedName>
    <definedName name="_xlnm.Print_Area" localSheetId="1">REKAP!$A$1:$AC$69</definedName>
    <definedName name="_xlnm.Print_Area" localSheetId="3">'RL JAN-DES'!$A$1:$C$44</definedName>
    <definedName name="_xlnm.Print_Area" localSheetId="2">'RUGI LABA '!$A$1:$E$43</definedName>
    <definedName name="_xlnm.Print_Area" localSheetId="15">SHU!$A$1:$F$18</definedName>
    <definedName name="_xlnm.Print_Area" localSheetId="10">'TOKO TANI'!$A$1:$M$41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>#REF!</definedName>
    <definedName name="SPL.III_BDK_30">#REF!</definedName>
    <definedName name="SPL.III_PC">#REF!</definedName>
    <definedName name="SPL.IV_10X20">#REF!</definedName>
    <definedName name="SPL.IV_PORSEL">#REF!</definedName>
    <definedName name="SPL.V">#REF!</definedName>
    <definedName name="SPL.VIA">#REF!</definedName>
    <definedName name="SPL.VII_I">#REF!</definedName>
    <definedName name="SPL.VII_II">#REF!</definedName>
    <definedName name="SPL.VIII_ETER">#REF!</definedName>
    <definedName name="SPL.VIII_GAM">#REF!</definedName>
    <definedName name="SPL.VIII_TEAK">#REF!</definedName>
    <definedName name="SPL.VIII_TRIP">#REF!</definedName>
    <definedName name="SPL.X">#REF!</definedName>
    <definedName name="SPRAYER">#REF!</definedName>
    <definedName name="ss" hidden="1">#REF!</definedName>
    <definedName name="ssss">#REF!</definedName>
    <definedName name="STIKER_HITAM">'[16]Hrg Bahan'!#REF!</definedName>
    <definedName name="STIKER_PUTIH">'[16]Hrg Bahan'!#REF!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>#REF!</definedName>
    <definedName name="T_2">#REF!</definedName>
    <definedName name="Tabel">#REF!</definedName>
    <definedName name="Tabel_1">#REF!</definedName>
    <definedName name="tabel1">#REF!</definedName>
    <definedName name="TALANG_KARET">[16]Analisa!$M$465</definedName>
    <definedName name="TAMPER">#REF!</definedName>
    <definedName name="TANAH">#REF!</definedName>
    <definedName name="TANAH_TIMBUNAN">'[16]Hrg Bahan'!$N$17</definedName>
    <definedName name="TANDEMROLLER">#REF!</definedName>
    <definedName name="TANGKI_FIBER_3">'[16]Hrg Bahan'!$N$195</definedName>
    <definedName name="TANGKI_FIBER_6">'[16]Hrg Bahan'!#REF!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>#REF!</definedName>
    <definedName name="TEMBOK_1_4">[16]Analisa!#REF!</definedName>
    <definedName name="TENAGA">[39]HBU!$E$443:$E$453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>#REF!</definedName>
    <definedName name="TOTAL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>#REF!</definedName>
    <definedName name="VITTING">'[16]Hrg Bahan'!#REF!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>#REF!</definedName>
    <definedName name="WATERTANKER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37" l="1"/>
  <c r="F10" i="157"/>
  <c r="E10" i="157"/>
  <c r="D10" i="157"/>
  <c r="C10" i="157"/>
  <c r="F9" i="157"/>
  <c r="F8" i="157"/>
  <c r="D8" i="157"/>
  <c r="C8" i="157"/>
  <c r="F22" i="155"/>
  <c r="F21" i="155"/>
  <c r="F20" i="155"/>
  <c r="F19" i="155"/>
  <c r="F18" i="155"/>
  <c r="F17" i="155"/>
  <c r="F16" i="155"/>
  <c r="F15" i="155"/>
  <c r="F14" i="155"/>
  <c r="F13" i="155"/>
  <c r="F12" i="155"/>
  <c r="F11" i="155"/>
  <c r="F10" i="155"/>
  <c r="F9" i="155"/>
  <c r="F8" i="155"/>
  <c r="F18" i="154"/>
  <c r="F17" i="154"/>
  <c r="N16" i="154"/>
  <c r="M16" i="154"/>
  <c r="F16" i="154"/>
  <c r="F15" i="154"/>
  <c r="F14" i="154"/>
  <c r="F13" i="154"/>
  <c r="F12" i="154"/>
  <c r="F11" i="154"/>
  <c r="M10" i="154"/>
  <c r="F10" i="154"/>
  <c r="M9" i="154"/>
  <c r="F9" i="154"/>
  <c r="M8" i="154"/>
  <c r="F8" i="154"/>
  <c r="N7" i="154"/>
  <c r="F7" i="154"/>
  <c r="C32" i="146"/>
  <c r="J11" i="146"/>
  <c r="H11" i="146"/>
  <c r="E11" i="146"/>
  <c r="D11" i="146"/>
  <c r="C11" i="146"/>
  <c r="B11" i="146"/>
  <c r="K8" i="146"/>
  <c r="H8" i="146"/>
  <c r="D8" i="146"/>
  <c r="C8" i="146"/>
  <c r="I7" i="146"/>
  <c r="H7" i="146"/>
  <c r="G7" i="146"/>
  <c r="F7" i="146"/>
  <c r="E7" i="146"/>
  <c r="D7" i="146"/>
  <c r="C7" i="146"/>
  <c r="A7" i="146"/>
  <c r="I6" i="146"/>
  <c r="H6" i="146"/>
  <c r="D6" i="146"/>
  <c r="C6" i="146"/>
  <c r="O18" i="151"/>
  <c r="N18" i="151"/>
  <c r="M18" i="151"/>
  <c r="L18" i="151"/>
  <c r="K18" i="151"/>
  <c r="J18" i="151"/>
  <c r="I18" i="151"/>
  <c r="F18" i="151"/>
  <c r="E18" i="151"/>
  <c r="D18" i="151"/>
  <c r="O17" i="151"/>
  <c r="N17" i="151"/>
  <c r="M17" i="151"/>
  <c r="L17" i="151"/>
  <c r="K17" i="151"/>
  <c r="H17" i="151"/>
  <c r="G17" i="151"/>
  <c r="F17" i="151"/>
  <c r="O16" i="151"/>
  <c r="N16" i="151"/>
  <c r="M16" i="151"/>
  <c r="L16" i="151"/>
  <c r="K16" i="151"/>
  <c r="H16" i="151"/>
  <c r="G16" i="151"/>
  <c r="F16" i="151"/>
  <c r="O15" i="151"/>
  <c r="N15" i="151"/>
  <c r="M15" i="151"/>
  <c r="L15" i="151"/>
  <c r="K15" i="151"/>
  <c r="H15" i="151"/>
  <c r="F15" i="151"/>
  <c r="O14" i="151"/>
  <c r="N14" i="151"/>
  <c r="M14" i="151"/>
  <c r="L14" i="151"/>
  <c r="K14" i="151"/>
  <c r="H14" i="151"/>
  <c r="F14" i="151"/>
  <c r="O13" i="151"/>
  <c r="N13" i="151"/>
  <c r="M13" i="151"/>
  <c r="L13" i="151"/>
  <c r="K13" i="151"/>
  <c r="H13" i="151"/>
  <c r="F13" i="151"/>
  <c r="O12" i="151"/>
  <c r="N12" i="151"/>
  <c r="M12" i="151"/>
  <c r="L12" i="151"/>
  <c r="K12" i="151"/>
  <c r="H12" i="151"/>
  <c r="G12" i="151"/>
  <c r="F12" i="151"/>
  <c r="O11" i="151"/>
  <c r="N11" i="151"/>
  <c r="M11" i="151"/>
  <c r="L11" i="151"/>
  <c r="K11" i="151"/>
  <c r="H11" i="151"/>
  <c r="G11" i="151"/>
  <c r="F11" i="151"/>
  <c r="O10" i="151"/>
  <c r="N10" i="151"/>
  <c r="M10" i="151"/>
  <c r="L10" i="151"/>
  <c r="K10" i="151"/>
  <c r="H10" i="151"/>
  <c r="G10" i="151"/>
  <c r="F10" i="151"/>
  <c r="O9" i="151"/>
  <c r="N9" i="151"/>
  <c r="M9" i="151"/>
  <c r="L9" i="151"/>
  <c r="K9" i="151"/>
  <c r="H9" i="151"/>
  <c r="G9" i="151"/>
  <c r="F9" i="151"/>
  <c r="O8" i="151"/>
  <c r="N8" i="151"/>
  <c r="M8" i="151"/>
  <c r="L8" i="151"/>
  <c r="K8" i="151"/>
  <c r="H8" i="151"/>
  <c r="F8" i="151"/>
  <c r="I20" i="144"/>
  <c r="I19" i="144"/>
  <c r="H19" i="144"/>
  <c r="F19" i="144"/>
  <c r="I7" i="144"/>
  <c r="H7" i="144"/>
  <c r="I6" i="144"/>
  <c r="H6" i="144"/>
  <c r="F6" i="144"/>
  <c r="G56" i="147"/>
  <c r="P55" i="147"/>
  <c r="O55" i="147"/>
  <c r="N55" i="147"/>
  <c r="M55" i="147"/>
  <c r="K55" i="147"/>
  <c r="I55" i="147"/>
  <c r="G55" i="147"/>
  <c r="P54" i="147"/>
  <c r="O54" i="147"/>
  <c r="N54" i="147"/>
  <c r="M54" i="147"/>
  <c r="K54" i="147"/>
  <c r="I54" i="147"/>
  <c r="G54" i="147"/>
  <c r="S45" i="147"/>
  <c r="O45" i="147"/>
  <c r="S44" i="147"/>
  <c r="O44" i="147"/>
  <c r="U42" i="147"/>
  <c r="T42" i="147"/>
  <c r="S42" i="147"/>
  <c r="R42" i="147"/>
  <c r="P42" i="147"/>
  <c r="L42" i="147"/>
  <c r="J42" i="147"/>
  <c r="P41" i="147"/>
  <c r="O41" i="147"/>
  <c r="N41" i="147"/>
  <c r="M41" i="147"/>
  <c r="L41" i="147"/>
  <c r="K41" i="147"/>
  <c r="J41" i="147"/>
  <c r="I41" i="147"/>
  <c r="H41" i="147"/>
  <c r="G41" i="147"/>
  <c r="P40" i="147"/>
  <c r="O40" i="147"/>
  <c r="N40" i="147"/>
  <c r="M40" i="147"/>
  <c r="K40" i="147"/>
  <c r="I40" i="147"/>
  <c r="P39" i="147"/>
  <c r="O39" i="147"/>
  <c r="N39" i="147"/>
  <c r="M39" i="147"/>
  <c r="K39" i="147"/>
  <c r="I39" i="147"/>
  <c r="P38" i="147"/>
  <c r="O38" i="147"/>
  <c r="N38" i="147"/>
  <c r="M38" i="147"/>
  <c r="K38" i="147"/>
  <c r="I38" i="147"/>
  <c r="G38" i="147"/>
  <c r="P37" i="147"/>
  <c r="O37" i="147"/>
  <c r="N37" i="147"/>
  <c r="M37" i="147"/>
  <c r="K37" i="147"/>
  <c r="I37" i="147"/>
  <c r="G37" i="147"/>
  <c r="P36" i="147"/>
  <c r="O36" i="147"/>
  <c r="N36" i="147"/>
  <c r="M36" i="147"/>
  <c r="K36" i="147"/>
  <c r="I36" i="147"/>
  <c r="G36" i="147"/>
  <c r="P35" i="147"/>
  <c r="O35" i="147"/>
  <c r="N35" i="147"/>
  <c r="M35" i="147"/>
  <c r="K35" i="147"/>
  <c r="I35" i="147"/>
  <c r="G35" i="147"/>
  <c r="P34" i="147"/>
  <c r="O34" i="147"/>
  <c r="N34" i="147"/>
  <c r="M34" i="147"/>
  <c r="K34" i="147"/>
  <c r="I34" i="147"/>
  <c r="G34" i="147"/>
  <c r="P33" i="147"/>
  <c r="O33" i="147"/>
  <c r="N33" i="147"/>
  <c r="M33" i="147"/>
  <c r="K33" i="147"/>
  <c r="I33" i="147"/>
  <c r="G33" i="147"/>
  <c r="P32" i="147"/>
  <c r="O32" i="147"/>
  <c r="N32" i="147"/>
  <c r="M32" i="147"/>
  <c r="K32" i="147"/>
  <c r="I32" i="147"/>
  <c r="G32" i="147"/>
  <c r="P31" i="147"/>
  <c r="O31" i="147"/>
  <c r="N31" i="147"/>
  <c r="M31" i="147"/>
  <c r="K31" i="147"/>
  <c r="I31" i="147"/>
  <c r="G31" i="147"/>
  <c r="P30" i="147"/>
  <c r="O30" i="147"/>
  <c r="N30" i="147"/>
  <c r="M30" i="147"/>
  <c r="K30" i="147"/>
  <c r="I30" i="147"/>
  <c r="G30" i="147"/>
  <c r="P29" i="147"/>
  <c r="O29" i="147"/>
  <c r="N29" i="147"/>
  <c r="M29" i="147"/>
  <c r="K29" i="147"/>
  <c r="I29" i="147"/>
  <c r="G29" i="147"/>
  <c r="P28" i="147"/>
  <c r="O28" i="147"/>
  <c r="N28" i="147"/>
  <c r="M28" i="147"/>
  <c r="K28" i="147"/>
  <c r="I28" i="147"/>
  <c r="G28" i="147"/>
  <c r="U27" i="147"/>
  <c r="P27" i="147"/>
  <c r="O27" i="147"/>
  <c r="N27" i="147"/>
  <c r="M27" i="147"/>
  <c r="K27" i="147"/>
  <c r="I27" i="147"/>
  <c r="G27" i="147"/>
  <c r="P26" i="147"/>
  <c r="O26" i="147"/>
  <c r="N26" i="147"/>
  <c r="M26" i="147"/>
  <c r="K26" i="147"/>
  <c r="I26" i="147"/>
  <c r="G26" i="147"/>
  <c r="U25" i="147"/>
  <c r="P25" i="147"/>
  <c r="O25" i="147"/>
  <c r="N25" i="147"/>
  <c r="M25" i="147"/>
  <c r="K25" i="147"/>
  <c r="I25" i="147"/>
  <c r="G25" i="147"/>
  <c r="U24" i="147"/>
  <c r="P24" i="147"/>
  <c r="O24" i="147"/>
  <c r="N24" i="147"/>
  <c r="M24" i="147"/>
  <c r="K24" i="147"/>
  <c r="I24" i="147"/>
  <c r="G24" i="147"/>
  <c r="U23" i="147"/>
  <c r="P23" i="147"/>
  <c r="O23" i="147"/>
  <c r="N23" i="147"/>
  <c r="M23" i="147"/>
  <c r="K23" i="147"/>
  <c r="I23" i="147"/>
  <c r="G23" i="147"/>
  <c r="U22" i="147"/>
  <c r="P22" i="147"/>
  <c r="O22" i="147"/>
  <c r="N22" i="147"/>
  <c r="M22" i="147"/>
  <c r="K22" i="147"/>
  <c r="I22" i="147"/>
  <c r="G22" i="147"/>
  <c r="U21" i="147"/>
  <c r="S21" i="147"/>
  <c r="P21" i="147"/>
  <c r="O21" i="147"/>
  <c r="N21" i="147"/>
  <c r="M21" i="147"/>
  <c r="K21" i="147"/>
  <c r="I21" i="147"/>
  <c r="G21" i="147"/>
  <c r="P20" i="147"/>
  <c r="O20" i="147"/>
  <c r="N20" i="147"/>
  <c r="M20" i="147"/>
  <c r="K20" i="147"/>
  <c r="I20" i="147"/>
  <c r="G20" i="147"/>
  <c r="U19" i="147"/>
  <c r="S19" i="147"/>
  <c r="P19" i="147"/>
  <c r="O19" i="147"/>
  <c r="N19" i="147"/>
  <c r="M19" i="147"/>
  <c r="K19" i="147"/>
  <c r="I19" i="147"/>
  <c r="G19" i="147"/>
  <c r="U18" i="147"/>
  <c r="S18" i="147"/>
  <c r="P18" i="147"/>
  <c r="O18" i="147"/>
  <c r="N18" i="147"/>
  <c r="M18" i="147"/>
  <c r="K18" i="147"/>
  <c r="I18" i="147"/>
  <c r="G18" i="147"/>
  <c r="U17" i="147"/>
  <c r="S17" i="147"/>
  <c r="P17" i="147"/>
  <c r="O17" i="147"/>
  <c r="N17" i="147"/>
  <c r="M17" i="147"/>
  <c r="K17" i="147"/>
  <c r="I17" i="147"/>
  <c r="G17" i="147"/>
  <c r="U16" i="147"/>
  <c r="S16" i="147"/>
  <c r="P16" i="147"/>
  <c r="O16" i="147"/>
  <c r="N16" i="147"/>
  <c r="M16" i="147"/>
  <c r="K16" i="147"/>
  <c r="I16" i="147"/>
  <c r="G16" i="147"/>
  <c r="U15" i="147"/>
  <c r="S15" i="147"/>
  <c r="P15" i="147"/>
  <c r="O15" i="147"/>
  <c r="N15" i="147"/>
  <c r="M15" i="147"/>
  <c r="K15" i="147"/>
  <c r="I15" i="147"/>
  <c r="G15" i="147"/>
  <c r="U14" i="147"/>
  <c r="S14" i="147"/>
  <c r="P14" i="147"/>
  <c r="O14" i="147"/>
  <c r="N14" i="147"/>
  <c r="M14" i="147"/>
  <c r="K14" i="147"/>
  <c r="I14" i="147"/>
  <c r="G14" i="147"/>
  <c r="U13" i="147"/>
  <c r="S13" i="147"/>
  <c r="P13" i="147"/>
  <c r="O13" i="147"/>
  <c r="N13" i="147"/>
  <c r="M13" i="147"/>
  <c r="K13" i="147"/>
  <c r="I13" i="147"/>
  <c r="G13" i="147"/>
  <c r="C7" i="147"/>
  <c r="A7" i="147"/>
  <c r="C6" i="147"/>
  <c r="A6" i="147"/>
  <c r="C5" i="147"/>
  <c r="A5" i="147"/>
  <c r="A2" i="147"/>
  <c r="A1" i="147"/>
  <c r="E14" i="150"/>
  <c r="D13" i="150"/>
  <c r="D12" i="150"/>
  <c r="D11" i="150"/>
  <c r="D10" i="150"/>
  <c r="Q63" i="141"/>
  <c r="O60" i="141"/>
  <c r="N60" i="141"/>
  <c r="M60" i="141"/>
  <c r="L60" i="141"/>
  <c r="K60" i="141"/>
  <c r="G60" i="141"/>
  <c r="F60" i="141"/>
  <c r="E60" i="141"/>
  <c r="M59" i="141"/>
  <c r="G59" i="141"/>
  <c r="A59" i="141"/>
  <c r="M58" i="141"/>
  <c r="G58" i="141"/>
  <c r="A58" i="141"/>
  <c r="M57" i="141"/>
  <c r="G57" i="141"/>
  <c r="A57" i="141"/>
  <c r="M56" i="141"/>
  <c r="G56" i="141"/>
  <c r="A56" i="141"/>
  <c r="M55" i="141"/>
  <c r="G55" i="141"/>
  <c r="A55" i="141"/>
  <c r="M54" i="141"/>
  <c r="G54" i="141"/>
  <c r="A54" i="141"/>
  <c r="M53" i="141"/>
  <c r="G53" i="141"/>
  <c r="A53" i="141"/>
  <c r="M52" i="141"/>
  <c r="G52" i="141"/>
  <c r="A52" i="141"/>
  <c r="M51" i="141"/>
  <c r="G51" i="141"/>
  <c r="A51" i="141"/>
  <c r="M50" i="141"/>
  <c r="G50" i="141"/>
  <c r="A50" i="141"/>
  <c r="M49" i="141"/>
  <c r="G49" i="141"/>
  <c r="A49" i="141"/>
  <c r="M48" i="141"/>
  <c r="G48" i="141"/>
  <c r="A48" i="141"/>
  <c r="M47" i="141"/>
  <c r="G47" i="141"/>
  <c r="A47" i="141"/>
  <c r="M46" i="141"/>
  <c r="G46" i="141"/>
  <c r="A46" i="141"/>
  <c r="Q45" i="141"/>
  <c r="M45" i="141"/>
  <c r="G45" i="141"/>
  <c r="A45" i="141"/>
  <c r="M44" i="141"/>
  <c r="G44" i="141"/>
  <c r="A44" i="141"/>
  <c r="M43" i="141"/>
  <c r="G43" i="141"/>
  <c r="A43" i="141"/>
  <c r="M42" i="141"/>
  <c r="G42" i="141"/>
  <c r="A42" i="141"/>
  <c r="M41" i="141"/>
  <c r="G41" i="141"/>
  <c r="A41" i="141"/>
  <c r="M40" i="141"/>
  <c r="G40" i="141"/>
  <c r="A40" i="141"/>
  <c r="M39" i="141"/>
  <c r="G39" i="141"/>
  <c r="A39" i="141"/>
  <c r="M38" i="141"/>
  <c r="G38" i="141"/>
  <c r="A38" i="141"/>
  <c r="M37" i="141"/>
  <c r="G37" i="141"/>
  <c r="A37" i="141"/>
  <c r="M36" i="141"/>
  <c r="G36" i="141"/>
  <c r="A36" i="141"/>
  <c r="M35" i="141"/>
  <c r="G35" i="141"/>
  <c r="A35" i="141"/>
  <c r="M34" i="141"/>
  <c r="G34" i="141"/>
  <c r="A34" i="141"/>
  <c r="M33" i="141"/>
  <c r="G33" i="141"/>
  <c r="A33" i="141"/>
  <c r="M32" i="141"/>
  <c r="G32" i="141"/>
  <c r="A32" i="141"/>
  <c r="M31" i="141"/>
  <c r="G31" i="141"/>
  <c r="A31" i="141"/>
  <c r="M30" i="141"/>
  <c r="G30" i="141"/>
  <c r="A30" i="141"/>
  <c r="M29" i="141"/>
  <c r="G29" i="141"/>
  <c r="A29" i="141"/>
  <c r="M28" i="141"/>
  <c r="G28" i="141"/>
  <c r="B28" i="141"/>
  <c r="A28" i="141"/>
  <c r="M27" i="141"/>
  <c r="G27" i="141"/>
  <c r="A27" i="141"/>
  <c r="M26" i="141"/>
  <c r="G26" i="141"/>
  <c r="A26" i="141"/>
  <c r="M25" i="141"/>
  <c r="G25" i="141"/>
  <c r="A25" i="141"/>
  <c r="M24" i="141"/>
  <c r="G24" i="141"/>
  <c r="A24" i="141"/>
  <c r="M23" i="141"/>
  <c r="G23" i="141"/>
  <c r="A23" i="141"/>
  <c r="M22" i="141"/>
  <c r="G22" i="141"/>
  <c r="A22" i="141"/>
  <c r="M21" i="141"/>
  <c r="G21" i="141"/>
  <c r="A21" i="141"/>
  <c r="M20" i="141"/>
  <c r="G20" i="141"/>
  <c r="A20" i="141"/>
  <c r="M19" i="141"/>
  <c r="G19" i="141"/>
  <c r="A19" i="141"/>
  <c r="M18" i="141"/>
  <c r="G18" i="141"/>
  <c r="A18" i="141"/>
  <c r="M17" i="141"/>
  <c r="G17" i="141"/>
  <c r="A17" i="141"/>
  <c r="M16" i="141"/>
  <c r="G16" i="141"/>
  <c r="A16" i="141"/>
  <c r="M15" i="141"/>
  <c r="G15" i="141"/>
  <c r="A15" i="141"/>
  <c r="M14" i="141"/>
  <c r="G14" i="141"/>
  <c r="A14" i="141"/>
  <c r="M13" i="141"/>
  <c r="G13" i="141"/>
  <c r="A13" i="141"/>
  <c r="M12" i="141"/>
  <c r="G12" i="141"/>
  <c r="A12" i="141"/>
  <c r="M11" i="141"/>
  <c r="G11" i="141"/>
  <c r="B11" i="141"/>
  <c r="A11" i="141"/>
  <c r="M10" i="141"/>
  <c r="G10" i="141"/>
  <c r="A10" i="141"/>
  <c r="M9" i="141"/>
  <c r="G9" i="141"/>
  <c r="A9" i="141"/>
  <c r="M8" i="141"/>
  <c r="G8" i="141"/>
  <c r="A8" i="141"/>
  <c r="M7" i="141"/>
  <c r="G7" i="141"/>
  <c r="A7" i="141"/>
  <c r="M6" i="141"/>
  <c r="G6" i="141"/>
  <c r="A6" i="141"/>
  <c r="G5" i="141"/>
  <c r="L171" i="153"/>
  <c r="K171" i="153"/>
  <c r="J171" i="153"/>
  <c r="I171" i="153"/>
  <c r="H171" i="153"/>
  <c r="G171" i="153"/>
  <c r="E171" i="153"/>
  <c r="D171" i="153"/>
  <c r="L170" i="153"/>
  <c r="K170" i="153"/>
  <c r="J170" i="153"/>
  <c r="I170" i="153"/>
  <c r="H170" i="153"/>
  <c r="G170" i="153"/>
  <c r="E170" i="153"/>
  <c r="D170" i="153"/>
  <c r="L169" i="153"/>
  <c r="K169" i="153"/>
  <c r="J169" i="153"/>
  <c r="I169" i="153"/>
  <c r="H169" i="153"/>
  <c r="G169" i="153"/>
  <c r="E169" i="153"/>
  <c r="D169" i="153"/>
  <c r="K168" i="153"/>
  <c r="J168" i="153"/>
  <c r="I168" i="153"/>
  <c r="J167" i="153"/>
  <c r="I167" i="153"/>
  <c r="K166" i="153"/>
  <c r="J166" i="153"/>
  <c r="I166" i="153"/>
  <c r="C166" i="153"/>
  <c r="K165" i="153"/>
  <c r="J165" i="153"/>
  <c r="I165" i="153"/>
  <c r="K164" i="153"/>
  <c r="J164" i="153"/>
  <c r="I164" i="153"/>
  <c r="K163" i="153"/>
  <c r="J163" i="153"/>
  <c r="I163" i="153"/>
  <c r="K162" i="153"/>
  <c r="J162" i="153"/>
  <c r="I162" i="153"/>
  <c r="K161" i="153"/>
  <c r="J161" i="153"/>
  <c r="I161" i="153"/>
  <c r="K160" i="153"/>
  <c r="J160" i="153"/>
  <c r="I160" i="153"/>
  <c r="C160" i="153"/>
  <c r="J159" i="153"/>
  <c r="I159" i="153"/>
  <c r="J158" i="153"/>
  <c r="I158" i="153"/>
  <c r="J157" i="153"/>
  <c r="I157" i="153"/>
  <c r="J156" i="153"/>
  <c r="I156" i="153"/>
  <c r="J155" i="153"/>
  <c r="I155" i="153"/>
  <c r="J154" i="153"/>
  <c r="I154" i="153"/>
  <c r="J153" i="153"/>
  <c r="I153" i="153"/>
  <c r="C153" i="153"/>
  <c r="J152" i="153"/>
  <c r="I152" i="153"/>
  <c r="J151" i="153"/>
  <c r="I151" i="153"/>
  <c r="J150" i="153"/>
  <c r="I150" i="153"/>
  <c r="J149" i="153"/>
  <c r="I149" i="153"/>
  <c r="J148" i="153"/>
  <c r="I148" i="153"/>
  <c r="K147" i="153"/>
  <c r="J147" i="153"/>
  <c r="I147" i="153"/>
  <c r="J146" i="153"/>
  <c r="I146" i="153"/>
  <c r="J145" i="153"/>
  <c r="I145" i="153"/>
  <c r="J144" i="153"/>
  <c r="I144" i="153"/>
  <c r="J143" i="153"/>
  <c r="I143" i="153"/>
  <c r="J142" i="153"/>
  <c r="I142" i="153"/>
  <c r="J141" i="153"/>
  <c r="I141" i="153"/>
  <c r="J140" i="153"/>
  <c r="I140" i="153"/>
  <c r="J139" i="153"/>
  <c r="I139" i="153"/>
  <c r="K138" i="153"/>
  <c r="J138" i="153"/>
  <c r="I138" i="153"/>
  <c r="K137" i="153"/>
  <c r="J137" i="153"/>
  <c r="I137" i="153"/>
  <c r="K136" i="153"/>
  <c r="J136" i="153"/>
  <c r="I136" i="153"/>
  <c r="K135" i="153"/>
  <c r="J135" i="153"/>
  <c r="I135" i="153"/>
  <c r="K134" i="153"/>
  <c r="J134" i="153"/>
  <c r="I134" i="153"/>
  <c r="K133" i="153"/>
  <c r="J133" i="153"/>
  <c r="I133" i="153"/>
  <c r="K132" i="153"/>
  <c r="J132" i="153"/>
  <c r="I132" i="153"/>
  <c r="K131" i="153"/>
  <c r="J131" i="153"/>
  <c r="I131" i="153"/>
  <c r="K130" i="153"/>
  <c r="J130" i="153"/>
  <c r="I130" i="153"/>
  <c r="K129" i="153"/>
  <c r="J129" i="153"/>
  <c r="I129" i="153"/>
  <c r="K128" i="153"/>
  <c r="J128" i="153"/>
  <c r="I128" i="153"/>
  <c r="K127" i="153"/>
  <c r="J127" i="153"/>
  <c r="I127" i="153"/>
  <c r="K126" i="153"/>
  <c r="J126" i="153"/>
  <c r="I126" i="153"/>
  <c r="K125" i="153"/>
  <c r="J125" i="153"/>
  <c r="I125" i="153"/>
  <c r="K124" i="153"/>
  <c r="J124" i="153"/>
  <c r="I124" i="153"/>
  <c r="K123" i="153"/>
  <c r="J123" i="153"/>
  <c r="I123" i="153"/>
  <c r="K122" i="153"/>
  <c r="J122" i="153"/>
  <c r="I122" i="153"/>
  <c r="K121" i="153"/>
  <c r="J121" i="153"/>
  <c r="I121" i="153"/>
  <c r="K120" i="153"/>
  <c r="J120" i="153"/>
  <c r="I120" i="153"/>
  <c r="K119" i="153"/>
  <c r="J119" i="153"/>
  <c r="I119" i="153"/>
  <c r="K118" i="153"/>
  <c r="J118" i="153"/>
  <c r="I118" i="153"/>
  <c r="K117" i="153"/>
  <c r="J117" i="153"/>
  <c r="I117" i="153"/>
  <c r="K116" i="153"/>
  <c r="J116" i="153"/>
  <c r="I116" i="153"/>
  <c r="K115" i="153"/>
  <c r="J115" i="153"/>
  <c r="I115" i="153"/>
  <c r="K114" i="153"/>
  <c r="J114" i="153"/>
  <c r="I114" i="153"/>
  <c r="K113" i="153"/>
  <c r="J113" i="153"/>
  <c r="I113" i="153"/>
  <c r="K112" i="153"/>
  <c r="J112" i="153"/>
  <c r="I112" i="153"/>
  <c r="K111" i="153"/>
  <c r="J111" i="153"/>
  <c r="I111" i="153"/>
  <c r="K110" i="153"/>
  <c r="J110" i="153"/>
  <c r="I110" i="153"/>
  <c r="K109" i="153"/>
  <c r="J109" i="153"/>
  <c r="I109" i="153"/>
  <c r="K108" i="153"/>
  <c r="J108" i="153"/>
  <c r="I108" i="153"/>
  <c r="K107" i="153"/>
  <c r="J107" i="153"/>
  <c r="I107" i="153"/>
  <c r="K106" i="153"/>
  <c r="J106" i="153"/>
  <c r="I106" i="153"/>
  <c r="K105" i="153"/>
  <c r="J105" i="153"/>
  <c r="I105" i="153"/>
  <c r="K104" i="153"/>
  <c r="J104" i="153"/>
  <c r="I104" i="153"/>
  <c r="K103" i="153"/>
  <c r="J103" i="153"/>
  <c r="I103" i="153"/>
  <c r="K102" i="153"/>
  <c r="J102" i="153"/>
  <c r="I102" i="153"/>
  <c r="K101" i="153"/>
  <c r="J101" i="153"/>
  <c r="I101" i="153"/>
  <c r="C101" i="153"/>
  <c r="K100" i="153"/>
  <c r="J100" i="153"/>
  <c r="I100" i="153"/>
  <c r="C100" i="153"/>
  <c r="K99" i="153"/>
  <c r="J99" i="153"/>
  <c r="I99" i="153"/>
  <c r="K98" i="153"/>
  <c r="J98" i="153"/>
  <c r="I98" i="153"/>
  <c r="C98" i="153"/>
  <c r="K97" i="153"/>
  <c r="J97" i="153"/>
  <c r="I97" i="153"/>
  <c r="K96" i="153"/>
  <c r="J96" i="153"/>
  <c r="I96" i="153"/>
  <c r="K95" i="153"/>
  <c r="J95" i="153"/>
  <c r="I95" i="153"/>
  <c r="K94" i="153"/>
  <c r="J94" i="153"/>
  <c r="I94" i="153"/>
  <c r="C94" i="153"/>
  <c r="K93" i="153"/>
  <c r="J93" i="153"/>
  <c r="I93" i="153"/>
  <c r="C93" i="153"/>
  <c r="K92" i="153"/>
  <c r="J92" i="153"/>
  <c r="I92" i="153"/>
  <c r="K91" i="153"/>
  <c r="J91" i="153"/>
  <c r="I91" i="153"/>
  <c r="K90" i="153"/>
  <c r="J90" i="153"/>
  <c r="I90" i="153"/>
  <c r="K89" i="153"/>
  <c r="J89" i="153"/>
  <c r="I89" i="153"/>
  <c r="K88" i="153"/>
  <c r="J88" i="153"/>
  <c r="I88" i="153"/>
  <c r="K87" i="153"/>
  <c r="J87" i="153"/>
  <c r="I87" i="153"/>
  <c r="K86" i="153"/>
  <c r="J86" i="153"/>
  <c r="I86" i="153"/>
  <c r="K85" i="153"/>
  <c r="J85" i="153"/>
  <c r="I85" i="153"/>
  <c r="C85" i="153"/>
  <c r="J84" i="153"/>
  <c r="I84" i="153"/>
  <c r="C84" i="153"/>
  <c r="K83" i="153"/>
  <c r="J83" i="153"/>
  <c r="I83" i="153"/>
  <c r="K82" i="153"/>
  <c r="J82" i="153"/>
  <c r="I82" i="153"/>
  <c r="C82" i="153"/>
  <c r="K81" i="153"/>
  <c r="J81" i="153"/>
  <c r="I81" i="153"/>
  <c r="K80" i="153"/>
  <c r="J80" i="153"/>
  <c r="I80" i="153"/>
  <c r="C80" i="153"/>
  <c r="K79" i="153"/>
  <c r="J79" i="153"/>
  <c r="I79" i="153"/>
  <c r="C79" i="153"/>
  <c r="K78" i="153"/>
  <c r="J78" i="153"/>
  <c r="I78" i="153"/>
  <c r="C78" i="153"/>
  <c r="K77" i="153"/>
  <c r="J77" i="153"/>
  <c r="I77" i="153"/>
  <c r="C77" i="153"/>
  <c r="K76" i="153"/>
  <c r="J76" i="153"/>
  <c r="I76" i="153"/>
  <c r="C76" i="153"/>
  <c r="K75" i="153"/>
  <c r="J75" i="153"/>
  <c r="I75" i="153"/>
  <c r="C75" i="153"/>
  <c r="K74" i="153"/>
  <c r="J74" i="153"/>
  <c r="I74" i="153"/>
  <c r="C74" i="153"/>
  <c r="K73" i="153"/>
  <c r="J73" i="153"/>
  <c r="I73" i="153"/>
  <c r="C73" i="153"/>
  <c r="K72" i="153"/>
  <c r="J72" i="153"/>
  <c r="I72" i="153"/>
  <c r="C72" i="153"/>
  <c r="K71" i="153"/>
  <c r="J71" i="153"/>
  <c r="I71" i="153"/>
  <c r="C71" i="153"/>
  <c r="K70" i="153"/>
  <c r="J70" i="153"/>
  <c r="I70" i="153"/>
  <c r="C70" i="153"/>
  <c r="K69" i="153"/>
  <c r="J69" i="153"/>
  <c r="I69" i="153"/>
  <c r="C69" i="153"/>
  <c r="K68" i="153"/>
  <c r="J68" i="153"/>
  <c r="I68" i="153"/>
  <c r="C68" i="153"/>
  <c r="K67" i="153"/>
  <c r="J67" i="153"/>
  <c r="I67" i="153"/>
  <c r="C67" i="153"/>
  <c r="K66" i="153"/>
  <c r="J66" i="153"/>
  <c r="I66" i="153"/>
  <c r="K65" i="153"/>
  <c r="J65" i="153"/>
  <c r="I65" i="153"/>
  <c r="K64" i="153"/>
  <c r="J64" i="153"/>
  <c r="I64" i="153"/>
  <c r="C64" i="153"/>
  <c r="K63" i="153"/>
  <c r="J63" i="153"/>
  <c r="I63" i="153"/>
  <c r="K62" i="153"/>
  <c r="J62" i="153"/>
  <c r="I62" i="153"/>
  <c r="C62" i="153"/>
  <c r="K61" i="153"/>
  <c r="J61" i="153"/>
  <c r="I61" i="153"/>
  <c r="C61" i="153"/>
  <c r="K60" i="153"/>
  <c r="J60" i="153"/>
  <c r="I60" i="153"/>
  <c r="C60" i="153"/>
  <c r="K59" i="153"/>
  <c r="J59" i="153"/>
  <c r="I59" i="153"/>
  <c r="C59" i="153"/>
  <c r="K58" i="153"/>
  <c r="J58" i="153"/>
  <c r="I58" i="153"/>
  <c r="C58" i="153"/>
  <c r="K57" i="153"/>
  <c r="J57" i="153"/>
  <c r="I57" i="153"/>
  <c r="C57" i="153"/>
  <c r="K56" i="153"/>
  <c r="J56" i="153"/>
  <c r="I56" i="153"/>
  <c r="K55" i="153"/>
  <c r="J55" i="153"/>
  <c r="I55" i="153"/>
  <c r="K54" i="153"/>
  <c r="J54" i="153"/>
  <c r="I54" i="153"/>
  <c r="K53" i="153"/>
  <c r="J53" i="153"/>
  <c r="I53" i="153"/>
  <c r="K52" i="153"/>
  <c r="J52" i="153"/>
  <c r="I52" i="153"/>
  <c r="C52" i="153"/>
  <c r="K51" i="153"/>
  <c r="J51" i="153"/>
  <c r="I51" i="153"/>
  <c r="K50" i="153"/>
  <c r="J50" i="153"/>
  <c r="I50" i="153"/>
  <c r="K49" i="153"/>
  <c r="J49" i="153"/>
  <c r="I49" i="153"/>
  <c r="K48" i="153"/>
  <c r="J48" i="153"/>
  <c r="I48" i="153"/>
  <c r="C48" i="153"/>
  <c r="K47" i="153"/>
  <c r="J47" i="153"/>
  <c r="I47" i="153"/>
  <c r="K46" i="153"/>
  <c r="J46" i="153"/>
  <c r="I46" i="153"/>
  <c r="K45" i="153"/>
  <c r="J45" i="153"/>
  <c r="I45" i="153"/>
  <c r="K44" i="153"/>
  <c r="J44" i="153"/>
  <c r="I44" i="153"/>
  <c r="K43" i="153"/>
  <c r="J43" i="153"/>
  <c r="I43" i="153"/>
  <c r="K42" i="153"/>
  <c r="J42" i="153"/>
  <c r="I42" i="153"/>
  <c r="K41" i="153"/>
  <c r="J41" i="153"/>
  <c r="I41" i="153"/>
  <c r="K40" i="153"/>
  <c r="J40" i="153"/>
  <c r="I40" i="153"/>
  <c r="K39" i="153"/>
  <c r="J39" i="153"/>
  <c r="I39" i="153"/>
  <c r="K38" i="153"/>
  <c r="J38" i="153"/>
  <c r="I38" i="153"/>
  <c r="K37" i="153"/>
  <c r="J37" i="153"/>
  <c r="I37" i="153"/>
  <c r="K36" i="153"/>
  <c r="J36" i="153"/>
  <c r="I36" i="153"/>
  <c r="K35" i="153"/>
  <c r="J35" i="153"/>
  <c r="I35" i="153"/>
  <c r="K34" i="153"/>
  <c r="J34" i="153"/>
  <c r="I34" i="153"/>
  <c r="K33" i="153"/>
  <c r="J33" i="153"/>
  <c r="I33" i="153"/>
  <c r="K32" i="153"/>
  <c r="J32" i="153"/>
  <c r="I32" i="153"/>
  <c r="K31" i="153"/>
  <c r="J31" i="153"/>
  <c r="I31" i="153"/>
  <c r="K30" i="153"/>
  <c r="J30" i="153"/>
  <c r="I30" i="153"/>
  <c r="K29" i="153"/>
  <c r="J29" i="153"/>
  <c r="I29" i="153"/>
  <c r="K28" i="153"/>
  <c r="J28" i="153"/>
  <c r="I28" i="153"/>
  <c r="K27" i="153"/>
  <c r="J27" i="153"/>
  <c r="I27" i="153"/>
  <c r="K26" i="153"/>
  <c r="J26" i="153"/>
  <c r="I26" i="153"/>
  <c r="K25" i="153"/>
  <c r="J25" i="153"/>
  <c r="I25" i="153"/>
  <c r="K24" i="153"/>
  <c r="J24" i="153"/>
  <c r="I24" i="153"/>
  <c r="K23" i="153"/>
  <c r="J23" i="153"/>
  <c r="I23" i="153"/>
  <c r="K22" i="153"/>
  <c r="J22" i="153"/>
  <c r="I22" i="153"/>
  <c r="K21" i="153"/>
  <c r="J21" i="153"/>
  <c r="I21" i="153"/>
  <c r="J20" i="153"/>
  <c r="I20" i="153"/>
  <c r="C20" i="153"/>
  <c r="K19" i="153"/>
  <c r="J19" i="153"/>
  <c r="I19" i="153"/>
  <c r="J18" i="153"/>
  <c r="I18" i="153"/>
  <c r="J17" i="153"/>
  <c r="I17" i="153"/>
  <c r="J16" i="153"/>
  <c r="I16" i="153"/>
  <c r="J15" i="153"/>
  <c r="I15" i="153"/>
  <c r="J14" i="153"/>
  <c r="I14" i="153"/>
  <c r="C14" i="153"/>
  <c r="J13" i="153"/>
  <c r="I13" i="153"/>
  <c r="J12" i="153"/>
  <c r="I12" i="153"/>
  <c r="J11" i="153"/>
  <c r="I11" i="153"/>
  <c r="J10" i="153"/>
  <c r="I10" i="153"/>
  <c r="J9" i="153"/>
  <c r="I9" i="153"/>
  <c r="J8" i="153"/>
  <c r="I8" i="153"/>
  <c r="U257" i="138"/>
  <c r="W256" i="138"/>
  <c r="V256" i="138"/>
  <c r="W255" i="138"/>
  <c r="V255" i="138"/>
  <c r="D254" i="138"/>
  <c r="C254" i="138"/>
  <c r="X253" i="138"/>
  <c r="U253" i="138"/>
  <c r="D253" i="138"/>
  <c r="C253" i="138"/>
  <c r="U252" i="138"/>
  <c r="T252" i="138"/>
  <c r="S252" i="138"/>
  <c r="R252" i="138"/>
  <c r="Q252" i="138"/>
  <c r="P252" i="138"/>
  <c r="O252" i="138"/>
  <c r="N252" i="138"/>
  <c r="M252" i="138"/>
  <c r="L252" i="138"/>
  <c r="K252" i="138"/>
  <c r="H252" i="138"/>
  <c r="G252" i="138"/>
  <c r="F252" i="138"/>
  <c r="E252" i="138"/>
  <c r="D252" i="138"/>
  <c r="C252" i="138"/>
  <c r="X251" i="138"/>
  <c r="U251" i="138"/>
  <c r="T251" i="138"/>
  <c r="K251" i="138"/>
  <c r="U250" i="138"/>
  <c r="T250" i="138"/>
  <c r="K250" i="138"/>
  <c r="U249" i="138"/>
  <c r="T249" i="138"/>
  <c r="K249" i="138"/>
  <c r="U248" i="138"/>
  <c r="T248" i="138"/>
  <c r="K248" i="138"/>
  <c r="U247" i="138"/>
  <c r="T247" i="138"/>
  <c r="K247" i="138"/>
  <c r="U246" i="138"/>
  <c r="T246" i="138"/>
  <c r="K246" i="138"/>
  <c r="U245" i="138"/>
  <c r="T245" i="138"/>
  <c r="K245" i="138"/>
  <c r="U244" i="138"/>
  <c r="T244" i="138"/>
  <c r="K244" i="138"/>
  <c r="U243" i="138"/>
  <c r="T243" i="138"/>
  <c r="K243" i="138"/>
  <c r="U242" i="138"/>
  <c r="T242" i="138"/>
  <c r="K242" i="138"/>
  <c r="U241" i="138"/>
  <c r="T241" i="138"/>
  <c r="K241" i="138"/>
  <c r="U240" i="138"/>
  <c r="T240" i="138"/>
  <c r="K240" i="138"/>
  <c r="U239" i="138"/>
  <c r="T239" i="138"/>
  <c r="K239" i="138"/>
  <c r="U238" i="138"/>
  <c r="T238" i="138"/>
  <c r="K238" i="138"/>
  <c r="U237" i="138"/>
  <c r="T237" i="138"/>
  <c r="K237" i="138"/>
  <c r="U236" i="138"/>
  <c r="T236" i="138"/>
  <c r="K236" i="138"/>
  <c r="U235" i="138"/>
  <c r="T235" i="138"/>
  <c r="K235" i="138"/>
  <c r="U234" i="138"/>
  <c r="T234" i="138"/>
  <c r="K234" i="138"/>
  <c r="U233" i="138"/>
  <c r="T233" i="138"/>
  <c r="K233" i="138"/>
  <c r="U232" i="138"/>
  <c r="T232" i="138"/>
  <c r="K232" i="138"/>
  <c r="U231" i="138"/>
  <c r="T231" i="138"/>
  <c r="K231" i="138"/>
  <c r="U230" i="138"/>
  <c r="T230" i="138"/>
  <c r="K230" i="138"/>
  <c r="U229" i="138"/>
  <c r="T229" i="138"/>
  <c r="K229" i="138"/>
  <c r="U228" i="138"/>
  <c r="T228" i="138"/>
  <c r="K228" i="138"/>
  <c r="U227" i="138"/>
  <c r="T227" i="138"/>
  <c r="K227" i="138"/>
  <c r="U226" i="138"/>
  <c r="T226" i="138"/>
  <c r="K226" i="138"/>
  <c r="V225" i="138"/>
  <c r="U225" i="138"/>
  <c r="T225" i="138"/>
  <c r="K225" i="138"/>
  <c r="U224" i="138"/>
  <c r="T224" i="138"/>
  <c r="K224" i="138"/>
  <c r="U223" i="138"/>
  <c r="T223" i="138"/>
  <c r="K223" i="138"/>
  <c r="U222" i="138"/>
  <c r="T222" i="138"/>
  <c r="K222" i="138"/>
  <c r="U221" i="138"/>
  <c r="T221" i="138"/>
  <c r="K221" i="138"/>
  <c r="U220" i="138"/>
  <c r="T220" i="138"/>
  <c r="K220" i="138"/>
  <c r="U219" i="138"/>
  <c r="T219" i="138"/>
  <c r="K219" i="138"/>
  <c r="U218" i="138"/>
  <c r="T218" i="138"/>
  <c r="K218" i="138"/>
  <c r="U217" i="138"/>
  <c r="T217" i="138"/>
  <c r="K217" i="138"/>
  <c r="U216" i="138"/>
  <c r="T216" i="138"/>
  <c r="K216" i="138"/>
  <c r="U215" i="138"/>
  <c r="T215" i="138"/>
  <c r="K215" i="138"/>
  <c r="U214" i="138"/>
  <c r="T214" i="138"/>
  <c r="K214" i="138"/>
  <c r="U213" i="138"/>
  <c r="T213" i="138"/>
  <c r="K213" i="138"/>
  <c r="U212" i="138"/>
  <c r="T212" i="138"/>
  <c r="K212" i="138"/>
  <c r="U211" i="138"/>
  <c r="T211" i="138"/>
  <c r="K211" i="138"/>
  <c r="U210" i="138"/>
  <c r="T210" i="138"/>
  <c r="K210" i="138"/>
  <c r="U209" i="138"/>
  <c r="T209" i="138"/>
  <c r="K209" i="138"/>
  <c r="U208" i="138"/>
  <c r="T208" i="138"/>
  <c r="K208" i="138"/>
  <c r="U207" i="138"/>
  <c r="T207" i="138"/>
  <c r="K207" i="138"/>
  <c r="U206" i="138"/>
  <c r="T206" i="138"/>
  <c r="K206" i="138"/>
  <c r="U205" i="138"/>
  <c r="T205" i="138"/>
  <c r="K205" i="138"/>
  <c r="U204" i="138"/>
  <c r="T204" i="138"/>
  <c r="K204" i="138"/>
  <c r="U203" i="138"/>
  <c r="T203" i="138"/>
  <c r="K203" i="138"/>
  <c r="U202" i="138"/>
  <c r="T202" i="138"/>
  <c r="K202" i="138"/>
  <c r="U201" i="138"/>
  <c r="T201" i="138"/>
  <c r="K201" i="138"/>
  <c r="U200" i="138"/>
  <c r="T200" i="138"/>
  <c r="K200" i="138"/>
  <c r="U199" i="138"/>
  <c r="T199" i="138"/>
  <c r="K199" i="138"/>
  <c r="U198" i="138"/>
  <c r="T198" i="138"/>
  <c r="K198" i="138"/>
  <c r="U197" i="138"/>
  <c r="T197" i="138"/>
  <c r="K197" i="138"/>
  <c r="U196" i="138"/>
  <c r="T196" i="138"/>
  <c r="K196" i="138"/>
  <c r="U195" i="138"/>
  <c r="T195" i="138"/>
  <c r="K195" i="138"/>
  <c r="U194" i="138"/>
  <c r="T194" i="138"/>
  <c r="K194" i="138"/>
  <c r="U193" i="138"/>
  <c r="T193" i="138"/>
  <c r="K193" i="138"/>
  <c r="U192" i="138"/>
  <c r="T192" i="138"/>
  <c r="K192" i="138"/>
  <c r="U191" i="138"/>
  <c r="T191" i="138"/>
  <c r="K191" i="138"/>
  <c r="U190" i="138"/>
  <c r="T190" i="138"/>
  <c r="K190" i="138"/>
  <c r="U189" i="138"/>
  <c r="T189" i="138"/>
  <c r="K189" i="138"/>
  <c r="U188" i="138"/>
  <c r="T188" i="138"/>
  <c r="K188" i="138"/>
  <c r="U187" i="138"/>
  <c r="T187" i="138"/>
  <c r="K187" i="138"/>
  <c r="U186" i="138"/>
  <c r="T186" i="138"/>
  <c r="K186" i="138"/>
  <c r="U185" i="138"/>
  <c r="T185" i="138"/>
  <c r="K185" i="138"/>
  <c r="U184" i="138"/>
  <c r="T184" i="138"/>
  <c r="K184" i="138"/>
  <c r="U183" i="138"/>
  <c r="T183" i="138"/>
  <c r="K183" i="138"/>
  <c r="U182" i="138"/>
  <c r="T182" i="138"/>
  <c r="K182" i="138"/>
  <c r="U181" i="138"/>
  <c r="T181" i="138"/>
  <c r="K181" i="138"/>
  <c r="U180" i="138"/>
  <c r="T180" i="138"/>
  <c r="K180" i="138"/>
  <c r="U179" i="138"/>
  <c r="T179" i="138"/>
  <c r="K179" i="138"/>
  <c r="U178" i="138"/>
  <c r="T178" i="138"/>
  <c r="K178" i="138"/>
  <c r="U177" i="138"/>
  <c r="T177" i="138"/>
  <c r="K177" i="138"/>
  <c r="U176" i="138"/>
  <c r="T176" i="138"/>
  <c r="K176" i="138"/>
  <c r="U175" i="138"/>
  <c r="T175" i="138"/>
  <c r="K175" i="138"/>
  <c r="U174" i="138"/>
  <c r="T174" i="138"/>
  <c r="K174" i="138"/>
  <c r="U173" i="138"/>
  <c r="T173" i="138"/>
  <c r="K173" i="138"/>
  <c r="U172" i="138"/>
  <c r="T172" i="138"/>
  <c r="K172" i="138"/>
  <c r="U171" i="138"/>
  <c r="T171" i="138"/>
  <c r="K171" i="138"/>
  <c r="U170" i="138"/>
  <c r="T170" i="138"/>
  <c r="K170" i="138"/>
  <c r="U169" i="138"/>
  <c r="T169" i="138"/>
  <c r="K169" i="138"/>
  <c r="U168" i="138"/>
  <c r="T168" i="138"/>
  <c r="K168" i="138"/>
  <c r="U167" i="138"/>
  <c r="T167" i="138"/>
  <c r="K167" i="138"/>
  <c r="U166" i="138"/>
  <c r="T166" i="138"/>
  <c r="K166" i="138"/>
  <c r="U165" i="138"/>
  <c r="T165" i="138"/>
  <c r="K165" i="138"/>
  <c r="U164" i="138"/>
  <c r="T164" i="138"/>
  <c r="K164" i="138"/>
  <c r="U163" i="138"/>
  <c r="T163" i="138"/>
  <c r="K163" i="138"/>
  <c r="U162" i="138"/>
  <c r="T162" i="138"/>
  <c r="K162" i="138"/>
  <c r="U161" i="138"/>
  <c r="T161" i="138"/>
  <c r="K161" i="138"/>
  <c r="U160" i="138"/>
  <c r="T160" i="138"/>
  <c r="K160" i="138"/>
  <c r="U159" i="138"/>
  <c r="T159" i="138"/>
  <c r="K159" i="138"/>
  <c r="U158" i="138"/>
  <c r="T158" i="138"/>
  <c r="K158" i="138"/>
  <c r="U157" i="138"/>
  <c r="T157" i="138"/>
  <c r="K157" i="138"/>
  <c r="U156" i="138"/>
  <c r="T156" i="138"/>
  <c r="K156" i="138"/>
  <c r="U155" i="138"/>
  <c r="T155" i="138"/>
  <c r="K155" i="138"/>
  <c r="U154" i="138"/>
  <c r="T154" i="138"/>
  <c r="K154" i="138"/>
  <c r="U153" i="138"/>
  <c r="T153" i="138"/>
  <c r="K153" i="138"/>
  <c r="U152" i="138"/>
  <c r="T152" i="138"/>
  <c r="K152" i="138"/>
  <c r="U151" i="138"/>
  <c r="T151" i="138"/>
  <c r="K151" i="138"/>
  <c r="U150" i="138"/>
  <c r="T150" i="138"/>
  <c r="K150" i="138"/>
  <c r="U149" i="138"/>
  <c r="T149" i="138"/>
  <c r="K149" i="138"/>
  <c r="V148" i="138"/>
  <c r="U148" i="138"/>
  <c r="T148" i="138"/>
  <c r="K148" i="138"/>
  <c r="U147" i="138"/>
  <c r="T147" i="138"/>
  <c r="K147" i="138"/>
  <c r="U146" i="138"/>
  <c r="T146" i="138"/>
  <c r="K146" i="138"/>
  <c r="U145" i="138"/>
  <c r="T145" i="138"/>
  <c r="K145" i="138"/>
  <c r="U144" i="138"/>
  <c r="T144" i="138"/>
  <c r="K144" i="138"/>
  <c r="U143" i="138"/>
  <c r="T143" i="138"/>
  <c r="K143" i="138"/>
  <c r="U142" i="138"/>
  <c r="T142" i="138"/>
  <c r="K142" i="138"/>
  <c r="U141" i="138"/>
  <c r="T141" i="138"/>
  <c r="K141" i="138"/>
  <c r="U140" i="138"/>
  <c r="T140" i="138"/>
  <c r="K140" i="138"/>
  <c r="U139" i="138"/>
  <c r="K139" i="138"/>
  <c r="U138" i="138"/>
  <c r="T138" i="138"/>
  <c r="K138" i="138"/>
  <c r="U137" i="138"/>
  <c r="T137" i="138"/>
  <c r="K137" i="138"/>
  <c r="U136" i="138"/>
  <c r="T136" i="138"/>
  <c r="K136" i="138"/>
  <c r="U135" i="138"/>
  <c r="T135" i="138"/>
  <c r="K135" i="138"/>
  <c r="U134" i="138"/>
  <c r="T134" i="138"/>
  <c r="K134" i="138"/>
  <c r="X133" i="138"/>
  <c r="U133" i="138"/>
  <c r="T133" i="138"/>
  <c r="K133" i="138"/>
  <c r="U132" i="138"/>
  <c r="T132" i="138"/>
  <c r="K132" i="138"/>
  <c r="U131" i="138"/>
  <c r="T131" i="138"/>
  <c r="K131" i="138"/>
  <c r="U130" i="138"/>
  <c r="T130" i="138"/>
  <c r="K130" i="138"/>
  <c r="U129" i="138"/>
  <c r="T129" i="138"/>
  <c r="K129" i="138"/>
  <c r="U128" i="138"/>
  <c r="T128" i="138"/>
  <c r="K128" i="138"/>
  <c r="U127" i="138"/>
  <c r="T127" i="138"/>
  <c r="K127" i="138"/>
  <c r="U126" i="138"/>
  <c r="T126" i="138"/>
  <c r="K126" i="138"/>
  <c r="U125" i="138"/>
  <c r="T125" i="138"/>
  <c r="K125" i="138"/>
  <c r="U124" i="138"/>
  <c r="T124" i="138"/>
  <c r="K124" i="138"/>
  <c r="U123" i="138"/>
  <c r="T123" i="138"/>
  <c r="K123" i="138"/>
  <c r="U122" i="138"/>
  <c r="T122" i="138"/>
  <c r="K122" i="138"/>
  <c r="U121" i="138"/>
  <c r="T121" i="138"/>
  <c r="K121" i="138"/>
  <c r="U120" i="138"/>
  <c r="T120" i="138"/>
  <c r="K120" i="138"/>
  <c r="U119" i="138"/>
  <c r="T119" i="138"/>
  <c r="K119" i="138"/>
  <c r="U118" i="138"/>
  <c r="T118" i="138"/>
  <c r="K118" i="138"/>
  <c r="U117" i="138"/>
  <c r="T117" i="138"/>
  <c r="K117" i="138"/>
  <c r="U116" i="138"/>
  <c r="T116" i="138"/>
  <c r="K116" i="138"/>
  <c r="U115" i="138"/>
  <c r="T115" i="138"/>
  <c r="K115" i="138"/>
  <c r="U114" i="138"/>
  <c r="T114" i="138"/>
  <c r="K114" i="138"/>
  <c r="U113" i="138"/>
  <c r="T113" i="138"/>
  <c r="K113" i="138"/>
  <c r="U112" i="138"/>
  <c r="T112" i="138"/>
  <c r="K112" i="138"/>
  <c r="U111" i="138"/>
  <c r="T111" i="138"/>
  <c r="K111" i="138"/>
  <c r="U110" i="138"/>
  <c r="T110" i="138"/>
  <c r="K110" i="138"/>
  <c r="U109" i="138"/>
  <c r="T109" i="138"/>
  <c r="K109" i="138"/>
  <c r="U108" i="138"/>
  <c r="T108" i="138"/>
  <c r="K108" i="138"/>
  <c r="U107" i="138"/>
  <c r="T107" i="138"/>
  <c r="K107" i="138"/>
  <c r="U106" i="138"/>
  <c r="T106" i="138"/>
  <c r="K106" i="138"/>
  <c r="U105" i="138"/>
  <c r="T105" i="138"/>
  <c r="K105" i="138"/>
  <c r="U104" i="138"/>
  <c r="T104" i="138"/>
  <c r="K104" i="138"/>
  <c r="U103" i="138"/>
  <c r="T103" i="138"/>
  <c r="K103" i="138"/>
  <c r="U102" i="138"/>
  <c r="T102" i="138"/>
  <c r="K102" i="138"/>
  <c r="U101" i="138"/>
  <c r="T101" i="138"/>
  <c r="K101" i="138"/>
  <c r="U100" i="138"/>
  <c r="T100" i="138"/>
  <c r="K100" i="138"/>
  <c r="U99" i="138"/>
  <c r="T99" i="138"/>
  <c r="K99" i="138"/>
  <c r="U98" i="138"/>
  <c r="T98" i="138"/>
  <c r="K98" i="138"/>
  <c r="U97" i="138"/>
  <c r="T97" i="138"/>
  <c r="K97" i="138"/>
  <c r="U96" i="138"/>
  <c r="T96" i="138"/>
  <c r="K96" i="138"/>
  <c r="U95" i="138"/>
  <c r="T95" i="138"/>
  <c r="K95" i="138"/>
  <c r="U94" i="138"/>
  <c r="T94" i="138"/>
  <c r="K94" i="138"/>
  <c r="U93" i="138"/>
  <c r="T93" i="138"/>
  <c r="K93" i="138"/>
  <c r="U92" i="138"/>
  <c r="T92" i="138"/>
  <c r="K92" i="138"/>
  <c r="U91" i="138"/>
  <c r="T91" i="138"/>
  <c r="K91" i="138"/>
  <c r="U90" i="138"/>
  <c r="T90" i="138"/>
  <c r="K90" i="138"/>
  <c r="W89" i="138"/>
  <c r="U89" i="138"/>
  <c r="T89" i="138"/>
  <c r="K89" i="138"/>
  <c r="U88" i="138"/>
  <c r="T88" i="138"/>
  <c r="K88" i="138"/>
  <c r="U87" i="138"/>
  <c r="T87" i="138"/>
  <c r="K87" i="138"/>
  <c r="U86" i="138"/>
  <c r="T86" i="138"/>
  <c r="K86" i="138"/>
  <c r="U85" i="138"/>
  <c r="T85" i="138"/>
  <c r="K85" i="138"/>
  <c r="U84" i="138"/>
  <c r="T84" i="138"/>
  <c r="K84" i="138"/>
  <c r="U83" i="138"/>
  <c r="T83" i="138"/>
  <c r="K83" i="138"/>
  <c r="U82" i="138"/>
  <c r="T82" i="138"/>
  <c r="K82" i="138"/>
  <c r="U81" i="138"/>
  <c r="T81" i="138"/>
  <c r="K81" i="138"/>
  <c r="U80" i="138"/>
  <c r="T80" i="138"/>
  <c r="K80" i="138"/>
  <c r="U79" i="138"/>
  <c r="T79" i="138"/>
  <c r="K79" i="138"/>
  <c r="U78" i="138"/>
  <c r="T78" i="138"/>
  <c r="K78" i="138"/>
  <c r="U77" i="138"/>
  <c r="T77" i="138"/>
  <c r="K77" i="138"/>
  <c r="U76" i="138"/>
  <c r="T76" i="138"/>
  <c r="K76" i="138"/>
  <c r="W75" i="138"/>
  <c r="U75" i="138"/>
  <c r="T75" i="138"/>
  <c r="K75" i="138"/>
  <c r="U74" i="138"/>
  <c r="T74" i="138"/>
  <c r="K74" i="138"/>
  <c r="U73" i="138"/>
  <c r="T73" i="138"/>
  <c r="K73" i="138"/>
  <c r="U72" i="138"/>
  <c r="T72" i="138"/>
  <c r="K72" i="138"/>
  <c r="U71" i="138"/>
  <c r="T71" i="138"/>
  <c r="K71" i="138"/>
  <c r="W70" i="138"/>
  <c r="U70" i="138"/>
  <c r="T70" i="138"/>
  <c r="K70" i="138"/>
  <c r="U69" i="138"/>
  <c r="T69" i="138"/>
  <c r="K69" i="138"/>
  <c r="U68" i="138"/>
  <c r="T68" i="138"/>
  <c r="K68" i="138"/>
  <c r="U67" i="138"/>
  <c r="T67" i="138"/>
  <c r="K67" i="138"/>
  <c r="W66" i="138"/>
  <c r="U66" i="138"/>
  <c r="T66" i="138"/>
  <c r="K66" i="138"/>
  <c r="U65" i="138"/>
  <c r="T65" i="138"/>
  <c r="K65" i="138"/>
  <c r="U64" i="138"/>
  <c r="T64" i="138"/>
  <c r="K64" i="138"/>
  <c r="U63" i="138"/>
  <c r="T63" i="138"/>
  <c r="K63" i="138"/>
  <c r="U62" i="138"/>
  <c r="T62" i="138"/>
  <c r="K62" i="138"/>
  <c r="U61" i="138"/>
  <c r="T61" i="138"/>
  <c r="K61" i="138"/>
  <c r="U60" i="138"/>
  <c r="T60" i="138"/>
  <c r="K60" i="138"/>
  <c r="U59" i="138"/>
  <c r="T59" i="138"/>
  <c r="K59" i="138"/>
  <c r="U58" i="138"/>
  <c r="T58" i="138"/>
  <c r="K58" i="138"/>
  <c r="U57" i="138"/>
  <c r="T57" i="138"/>
  <c r="K57" i="138"/>
  <c r="U56" i="138"/>
  <c r="T56" i="138"/>
  <c r="K56" i="138"/>
  <c r="U55" i="138"/>
  <c r="T55" i="138"/>
  <c r="K55" i="138"/>
  <c r="U54" i="138"/>
  <c r="T54" i="138"/>
  <c r="K54" i="138"/>
  <c r="U53" i="138"/>
  <c r="T53" i="138"/>
  <c r="K53" i="138"/>
  <c r="Y52" i="138"/>
  <c r="U52" i="138"/>
  <c r="T52" i="138"/>
  <c r="K52" i="138"/>
  <c r="U51" i="138"/>
  <c r="T51" i="138"/>
  <c r="K51" i="138"/>
  <c r="U50" i="138"/>
  <c r="T50" i="138"/>
  <c r="K50" i="138"/>
  <c r="U49" i="138"/>
  <c r="T49" i="138"/>
  <c r="K49" i="138"/>
  <c r="U48" i="138"/>
  <c r="T48" i="138"/>
  <c r="K48" i="138"/>
  <c r="U47" i="138"/>
  <c r="T47" i="138"/>
  <c r="K47" i="138"/>
  <c r="U46" i="138"/>
  <c r="T46" i="138"/>
  <c r="K46" i="138"/>
  <c r="U45" i="138"/>
  <c r="T45" i="138"/>
  <c r="K45" i="138"/>
  <c r="U44" i="138"/>
  <c r="T44" i="138"/>
  <c r="K44" i="138"/>
  <c r="U43" i="138"/>
  <c r="T43" i="138"/>
  <c r="K43" i="138"/>
  <c r="U42" i="138"/>
  <c r="T42" i="138"/>
  <c r="K42" i="138"/>
  <c r="U41" i="138"/>
  <c r="T41" i="138"/>
  <c r="K41" i="138"/>
  <c r="U40" i="138"/>
  <c r="T40" i="138"/>
  <c r="K40" i="138"/>
  <c r="U39" i="138"/>
  <c r="T39" i="138"/>
  <c r="K39" i="138"/>
  <c r="U38" i="138"/>
  <c r="T38" i="138"/>
  <c r="K38" i="138"/>
  <c r="U37" i="138"/>
  <c r="T37" i="138"/>
  <c r="K37" i="138"/>
  <c r="U36" i="138"/>
  <c r="T36" i="138"/>
  <c r="K36" i="138"/>
  <c r="U35" i="138"/>
  <c r="T35" i="138"/>
  <c r="K35" i="138"/>
  <c r="U34" i="138"/>
  <c r="T34" i="138"/>
  <c r="K34" i="138"/>
  <c r="U33" i="138"/>
  <c r="T33" i="138"/>
  <c r="K33" i="138"/>
  <c r="U32" i="138"/>
  <c r="T32" i="138"/>
  <c r="K32" i="138"/>
  <c r="U31" i="138"/>
  <c r="T31" i="138"/>
  <c r="K31" i="138"/>
  <c r="U30" i="138"/>
  <c r="T30" i="138"/>
  <c r="K30" i="138"/>
  <c r="U29" i="138"/>
  <c r="T29" i="138"/>
  <c r="K29" i="138"/>
  <c r="U28" i="138"/>
  <c r="T28" i="138"/>
  <c r="K28" i="138"/>
  <c r="U27" i="138"/>
  <c r="T27" i="138"/>
  <c r="K27" i="138"/>
  <c r="U26" i="138"/>
  <c r="T26" i="138"/>
  <c r="K26" i="138"/>
  <c r="U25" i="138"/>
  <c r="T25" i="138"/>
  <c r="K25" i="138"/>
  <c r="U24" i="138"/>
  <c r="T24" i="138"/>
  <c r="K24" i="138"/>
  <c r="U23" i="138"/>
  <c r="T23" i="138"/>
  <c r="K23" i="138"/>
  <c r="U22" i="138"/>
  <c r="T22" i="138"/>
  <c r="K22" i="138"/>
  <c r="U21" i="138"/>
  <c r="T21" i="138"/>
  <c r="K21" i="138"/>
  <c r="U20" i="138"/>
  <c r="T20" i="138"/>
  <c r="K20" i="138"/>
  <c r="U19" i="138"/>
  <c r="T19" i="138"/>
  <c r="K19" i="138"/>
  <c r="U18" i="138"/>
  <c r="T18" i="138"/>
  <c r="K18" i="138"/>
  <c r="U17" i="138"/>
  <c r="T17" i="138"/>
  <c r="K17" i="138"/>
  <c r="U16" i="138"/>
  <c r="T16" i="138"/>
  <c r="K16" i="138"/>
  <c r="U15" i="138"/>
  <c r="T15" i="138"/>
  <c r="K15" i="138"/>
  <c r="U14" i="138"/>
  <c r="T14" i="138"/>
  <c r="K14" i="138"/>
  <c r="U13" i="138"/>
  <c r="T13" i="138"/>
  <c r="K13" i="138"/>
  <c r="U12" i="138"/>
  <c r="T12" i="138"/>
  <c r="K12" i="138"/>
  <c r="U11" i="138"/>
  <c r="T11" i="138"/>
  <c r="K11" i="138"/>
  <c r="U10" i="138"/>
  <c r="T10" i="138"/>
  <c r="K10" i="138"/>
  <c r="U9" i="138"/>
  <c r="T9" i="138"/>
  <c r="K9" i="138"/>
  <c r="C35" i="156"/>
  <c r="C31" i="156"/>
  <c r="C29" i="156"/>
  <c r="E28" i="156"/>
  <c r="C28" i="156"/>
  <c r="R27" i="156"/>
  <c r="C27" i="156"/>
  <c r="C26" i="156"/>
  <c r="C25" i="156"/>
  <c r="C23" i="156"/>
  <c r="C21" i="156"/>
  <c r="G19" i="156"/>
  <c r="C19" i="156"/>
  <c r="Q16" i="156"/>
  <c r="C16" i="156"/>
  <c r="R15" i="156"/>
  <c r="C15" i="156"/>
  <c r="R14" i="156"/>
  <c r="C14" i="156"/>
  <c r="R13" i="156"/>
  <c r="C13" i="156"/>
  <c r="C11" i="156"/>
  <c r="R10" i="156"/>
  <c r="C10" i="156"/>
  <c r="C33" i="149"/>
  <c r="C27" i="149"/>
  <c r="F25" i="149"/>
  <c r="C25" i="149"/>
  <c r="C20" i="149"/>
  <c r="C14" i="149"/>
  <c r="C13" i="149"/>
  <c r="C12" i="149"/>
  <c r="C9" i="149"/>
  <c r="H67" i="137"/>
  <c r="C66" i="137"/>
  <c r="C64" i="137"/>
  <c r="C62" i="137"/>
  <c r="C53" i="137"/>
  <c r="C52" i="137"/>
  <c r="C65" i="137" s="1"/>
  <c r="R51" i="137"/>
  <c r="W46" i="137" s="1"/>
  <c r="Y30" i="137" s="1"/>
  <c r="H50" i="137"/>
  <c r="R50" i="137" s="1"/>
  <c r="M49" i="137"/>
  <c r="C49" i="137"/>
  <c r="M48" i="137"/>
  <c r="H48" i="137"/>
  <c r="R48" i="137" s="1"/>
  <c r="C48" i="137"/>
  <c r="M47" i="137"/>
  <c r="H47" i="137"/>
  <c r="C47" i="137"/>
  <c r="R47" i="137" s="1"/>
  <c r="N46" i="137"/>
  <c r="M46" i="137"/>
  <c r="M54" i="137" s="1"/>
  <c r="O46" i="137" s="1"/>
  <c r="I46" i="137"/>
  <c r="H46" i="137"/>
  <c r="H54" i="137" s="1"/>
  <c r="J46" i="137" s="1"/>
  <c r="D46" i="137"/>
  <c r="S46" i="137" s="1"/>
  <c r="C46" i="137"/>
  <c r="R46" i="137" s="1"/>
  <c r="R53" i="137" s="1"/>
  <c r="H41" i="137"/>
  <c r="C41" i="137"/>
  <c r="R37" i="137"/>
  <c r="W45" i="137" s="1"/>
  <c r="M37" i="137"/>
  <c r="C63" i="137" s="1"/>
  <c r="R36" i="137"/>
  <c r="W44" i="137" s="1"/>
  <c r="M36" i="137"/>
  <c r="M35" i="137"/>
  <c r="C61" i="137" s="1"/>
  <c r="R34" i="137"/>
  <c r="W42" i="137" s="1"/>
  <c r="M34" i="137"/>
  <c r="C60" i="137" s="1"/>
  <c r="O33" i="137"/>
  <c r="P33" i="137" s="1"/>
  <c r="N33" i="137"/>
  <c r="M33" i="137"/>
  <c r="C59" i="137" s="1"/>
  <c r="L33" i="137"/>
  <c r="K33" i="137"/>
  <c r="J33" i="137"/>
  <c r="I33" i="137"/>
  <c r="F33" i="137"/>
  <c r="T33" i="137" s="1"/>
  <c r="E33" i="137"/>
  <c r="G33" i="137" s="1"/>
  <c r="D33" i="137"/>
  <c r="S33" i="137" s="1"/>
  <c r="S28" i="137"/>
  <c r="S29" i="137" s="1"/>
  <c r="T29" i="137" s="1"/>
  <c r="R28" i="137"/>
  <c r="M28" i="137"/>
  <c r="H28" i="137"/>
  <c r="C28" i="137"/>
  <c r="R24" i="137"/>
  <c r="R23" i="137"/>
  <c r="R22" i="137"/>
  <c r="R21" i="137"/>
  <c r="R25" i="137" s="1"/>
  <c r="Q20" i="137"/>
  <c r="P20" i="137"/>
  <c r="O20" i="137"/>
  <c r="N20" i="137"/>
  <c r="J20" i="137"/>
  <c r="L20" i="137" s="1"/>
  <c r="I20" i="137"/>
  <c r="G20" i="137"/>
  <c r="F20" i="137"/>
  <c r="E20" i="137"/>
  <c r="D20" i="137"/>
  <c r="X19" i="137"/>
  <c r="M15" i="137"/>
  <c r="H15" i="137"/>
  <c r="C15" i="137"/>
  <c r="V12" i="137"/>
  <c r="R11" i="137"/>
  <c r="V16" i="137" s="1"/>
  <c r="R10" i="137"/>
  <c r="V15" i="137" s="1"/>
  <c r="Y29" i="137" s="1"/>
  <c r="R9" i="137"/>
  <c r="V14" i="137" s="1"/>
  <c r="R8" i="137"/>
  <c r="R15" i="137" s="1"/>
  <c r="V17" i="137" s="1"/>
  <c r="Q7" i="137"/>
  <c r="P7" i="137"/>
  <c r="O7" i="137"/>
  <c r="N7" i="137"/>
  <c r="K7" i="137"/>
  <c r="J7" i="137"/>
  <c r="L7" i="137" s="1"/>
  <c r="E7" i="137"/>
  <c r="F7" i="137" s="1"/>
  <c r="D7" i="137"/>
  <c r="D59" i="137" s="1"/>
  <c r="D67" i="137" s="1"/>
  <c r="H38" i="134"/>
  <c r="G38" i="134"/>
  <c r="D38" i="134"/>
  <c r="G36" i="134"/>
  <c r="G35" i="134"/>
  <c r="D32" i="134"/>
  <c r="D31" i="134"/>
  <c r="D30" i="134"/>
  <c r="D28" i="134"/>
  <c r="D27" i="134"/>
  <c r="D25" i="134"/>
  <c r="G23" i="134"/>
  <c r="D22" i="134"/>
  <c r="D21" i="134"/>
  <c r="C20" i="134"/>
  <c r="D18" i="134"/>
  <c r="D13" i="134"/>
  <c r="D12" i="134"/>
  <c r="L46" i="137" l="1"/>
  <c r="K46" i="137"/>
  <c r="C67" i="137"/>
  <c r="P46" i="137"/>
  <c r="Q46" i="137"/>
  <c r="X41" i="137"/>
  <c r="Z26" i="137" s="1"/>
  <c r="C54" i="137"/>
  <c r="E46" i="137" s="1"/>
  <c r="K20" i="137"/>
  <c r="Q33" i="137"/>
  <c r="U33" i="137" s="1"/>
  <c r="R35" i="137"/>
  <c r="W43" i="137" s="1"/>
  <c r="Y28" i="137" s="1"/>
  <c r="M41" i="137"/>
  <c r="R41" i="137" s="1"/>
  <c r="W48" i="137" s="1"/>
  <c r="V13" i="137"/>
  <c r="Y27" i="137" s="1"/>
  <c r="S16" i="137"/>
  <c r="R33" i="137"/>
  <c r="S15" i="137"/>
  <c r="E59" i="137"/>
  <c r="F59" i="137" l="1"/>
  <c r="E67" i="137"/>
  <c r="G59" i="137"/>
  <c r="F46" i="137"/>
  <c r="T46" i="137" s="1"/>
  <c r="Y41" i="137" s="1"/>
  <c r="G46" i="137"/>
  <c r="U46" i="137" s="1"/>
  <c r="Z41" i="137" s="1"/>
  <c r="R38" i="137"/>
  <c r="W41" i="137"/>
  <c r="W17" i="137"/>
  <c r="T16" i="137"/>
  <c r="W19" i="137" s="1"/>
  <c r="G10" i="134" l="1"/>
  <c r="G13" i="134" s="1"/>
  <c r="F67" i="137"/>
  <c r="Y26" i="137"/>
  <c r="Y31" i="137" s="1"/>
  <c r="W47" i="137"/>
  <c r="Y32" i="137" s="1"/>
  <c r="G67" i="137"/>
  <c r="G11" i="134"/>
  <c r="X18" i="137"/>
  <c r="AB26" i="137" s="1"/>
  <c r="W18" i="137"/>
  <c r="AA26" i="137" s="1"/>
</calcChain>
</file>

<file path=xl/sharedStrings.xml><?xml version="1.0" encoding="utf-8"?>
<sst xmlns="http://schemas.openxmlformats.org/spreadsheetml/2006/main" count="1703" uniqueCount="1023">
  <si>
    <t>BUMDes SEJAHTERA DESA BATUPUTE</t>
  </si>
  <si>
    <t>UNIT USAHA PANGKALAN GAS ELPIJI</t>
  </si>
  <si>
    <t>BULAN ….............................</t>
  </si>
  <si>
    <t>NO</t>
  </si>
  <si>
    <t>TGL</t>
  </si>
  <si>
    <t>URAIAN</t>
  </si>
  <si>
    <t>PEMBELIAN</t>
  </si>
  <si>
    <t>PENJUALAN</t>
  </si>
  <si>
    <t>LABA</t>
  </si>
  <si>
    <t>BAGI HASIL</t>
  </si>
  <si>
    <t>STOK</t>
  </si>
  <si>
    <t>JML BRG</t>
  </si>
  <si>
    <t>HARGA</t>
  </si>
  <si>
    <t>SAT</t>
  </si>
  <si>
    <t>JML</t>
  </si>
  <si>
    <t>KA UNIT 50%</t>
  </si>
  <si>
    <t>BUMDes 50%</t>
  </si>
  <si>
    <t>JUMLAH</t>
  </si>
  <si>
    <t>BADAN USAHA MILIK DESA BUMDesa SEJAHTERA</t>
  </si>
  <si>
    <t>NERACA BUMDESA</t>
  </si>
  <si>
    <t>TANGGAL, 31 DESEMBER 2024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</si>
  <si>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</si>
  <si>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</si>
  <si>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</si>
  <si>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</si>
  <si>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</si>
  <si>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</si>
  <si>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</si>
  <si>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</si>
  <si>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</si>
  <si>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</si>
  <si>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</si>
  <si>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</si>
  <si>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</si>
  <si>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</si>
  <si>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</si>
  <si>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</si>
  <si>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</si>
  <si>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</si>
  <si>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</si>
  <si>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</si>
  <si>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</si>
  <si>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</si>
  <si>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</si>
  <si>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</si>
  <si>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</si>
  <si>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</si>
  <si>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</si>
  <si>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</si>
  <si>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</si>
  <si>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</si>
  <si>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</si>
  <si>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</si>
  <si>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</si>
  <si>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</si>
  <si>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</si>
  <si>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</si>
  <si>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</si>
  <si>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</si>
  <si>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</si>
  <si>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</si>
  <si>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</si>
  <si>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</si>
  <si>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</si>
  <si>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</si>
  <si>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</si>
  <si>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</si>
  <si>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</si>
  <si>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</si>
  <si>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</si>
  <si>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</si>
  <si>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</si>
  <si>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</si>
  <si>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</si>
  <si>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</si>
  <si>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</si>
  <si>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</si>
  <si>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</si>
  <si>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</si>
  <si>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</si>
  <si>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</si>
  <si>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</si>
  <si>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</si>
  <si>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</si>
  <si>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</si>
  <si>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</si>
  <si>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</si>
  <si>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</si>
  <si>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</si>
  <si>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</si>
  <si>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</si>
  <si>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</si>
  <si>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</si>
  <si>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Investasi BRI Link</t>
  </si>
  <si>
    <t>3.2.5</t>
  </si>
  <si>
    <t xml:space="preserve">Dari Dana Desa 2020 </t>
  </si>
  <si>
    <t>1.4.6</t>
  </si>
  <si>
    <t>Investasi Barang dan Jasa</t>
  </si>
  <si>
    <t>3.2.6</t>
  </si>
  <si>
    <t xml:space="preserve">Dari Dana Desa 2022 </t>
  </si>
  <si>
    <t>1.4.7</t>
  </si>
  <si>
    <t>Piutang Sementara</t>
  </si>
  <si>
    <t>3.2.7</t>
  </si>
  <si>
    <t xml:space="preserve">Dari Dana Desa 2023 </t>
  </si>
  <si>
    <t>3.2.8</t>
  </si>
  <si>
    <t>Dari Dana Desa 2024</t>
  </si>
  <si>
    <t>3.2.9</t>
  </si>
  <si>
    <t>Dari Kemendes 2023</t>
  </si>
  <si>
    <t>3.2.10</t>
  </si>
  <si>
    <t>Tabungan Masyarakat</t>
  </si>
  <si>
    <t>Surplus ditahan</t>
  </si>
  <si>
    <t>3.2.11</t>
  </si>
  <si>
    <t>Surplus berjalan</t>
  </si>
  <si>
    <t>TOTAL AKTIVA</t>
  </si>
  <si>
    <t xml:space="preserve">Batupute, 31 DESEMBER 2024 </t>
  </si>
  <si>
    <t>DIREKTUR</t>
  </si>
  <si>
    <t>BENDAHARA</t>
  </si>
  <si>
    <t>WAWAN DARMAWAN</t>
  </si>
  <si>
    <t>IRMA ALISA, S.T</t>
  </si>
  <si>
    <t>LAPORAN LABA/RUGI</t>
  </si>
  <si>
    <t>BUMDesa SEJAHTERA DESA BATUPUTE KECAMATAN SOPPENG RIAJA KABUPATEN BARRU TAHUN 2024</t>
  </si>
  <si>
    <t>JENIS USAHA</t>
  </si>
  <si>
    <t>JANUARI</t>
  </si>
  <si>
    <t>FEBRUARI</t>
  </si>
  <si>
    <t>MARET</t>
  </si>
  <si>
    <t>PENDAPATAN</t>
  </si>
  <si>
    <t>PENGELUARAN</t>
  </si>
  <si>
    <t>LABA BERSIH</t>
  </si>
  <si>
    <t>PEMBAGIAN SHU</t>
  </si>
  <si>
    <t>BUMDes</t>
  </si>
  <si>
    <t>BRILink</t>
  </si>
  <si>
    <t>PIUTANG SYARI'AH</t>
  </si>
  <si>
    <t>MULTI FINACE</t>
  </si>
  <si>
    <t>BARANG&amp;JASA</t>
  </si>
  <si>
    <t>PANGKALAN GAS ELPIJI</t>
  </si>
  <si>
    <t>Materai</t>
  </si>
  <si>
    <t>Bor Air</t>
  </si>
  <si>
    <t>Perikanan</t>
  </si>
  <si>
    <t>APRIL</t>
  </si>
  <si>
    <t>MEI</t>
  </si>
  <si>
    <t>JUNI</t>
  </si>
  <si>
    <t>Jumlah semester 1 dan 2</t>
  </si>
  <si>
    <t>Pengeluaran</t>
  </si>
  <si>
    <t>Pades</t>
  </si>
  <si>
    <t>bumdes</t>
  </si>
  <si>
    <t>brilink</t>
  </si>
  <si>
    <t>piutang</t>
  </si>
  <si>
    <t>multi</t>
  </si>
  <si>
    <t>barang dan jasa</t>
  </si>
  <si>
    <t>JULI</t>
  </si>
  <si>
    <t>AGUSTUS</t>
  </si>
  <si>
    <t>SEPTEMBER</t>
  </si>
  <si>
    <t>bor</t>
  </si>
  <si>
    <t>pengeluaran</t>
  </si>
  <si>
    <t>pades</t>
  </si>
  <si>
    <t>Jumlah tri 3 &amp; 4</t>
  </si>
  <si>
    <t>Bumdes</t>
  </si>
  <si>
    <t>OKTOBER</t>
  </si>
  <si>
    <t>NOVEMBER</t>
  </si>
  <si>
    <t>DESEMBER</t>
  </si>
  <si>
    <t>RUGI LABA BUMDESA SEJAHTERA</t>
  </si>
  <si>
    <t>BULAN DESEMBER 2024</t>
  </si>
  <si>
    <t>Desa/Kecamatan</t>
  </si>
  <si>
    <t>: Batupute Kec.Soppeng Riaja</t>
  </si>
  <si>
    <t>Kabupaten</t>
  </si>
  <si>
    <t>: Barru</t>
  </si>
  <si>
    <t>Provinsi</t>
  </si>
  <si>
    <t>: Sulsel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</si>
  <si>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</si>
  <si>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</si>
  <si>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</si>
  <si>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</si>
  <si>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</si>
  <si>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</si>
  <si>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</si>
  <si>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</si>
  <si>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</si>
  <si>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</si>
  <si>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</si>
  <si>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</si>
  <si>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</si>
  <si>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</si>
  <si>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</si>
  <si>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</si>
  <si>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Keuntungan Mesin Bor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</si>
  <si>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</si>
  <si>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</si>
  <si>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</si>
  <si>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</si>
  <si>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</si>
  <si>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</si>
  <si>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</si>
  <si>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</si>
  <si>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</si>
  <si>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Operasional  Pengurus</t>
  </si>
  <si>
    <t>5.1.2</t>
  </si>
  <si>
    <t>Operasional  Pengawas</t>
  </si>
  <si>
    <t>5.1.3</t>
  </si>
  <si>
    <t>Operasional  Pensehat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</si>
  <si>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</si>
  <si>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</si>
  <si>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</si>
  <si>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</si>
  <si>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</si>
  <si>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</si>
  <si>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</si>
  <si>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</si>
  <si>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</si>
  <si>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</si>
  <si>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</si>
  <si>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</si>
  <si>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Cadangan 5%</t>
  </si>
  <si>
    <t>7.1</t>
  </si>
  <si>
    <t>Studi Banding</t>
  </si>
  <si>
    <t>LABA BERSIH BUMDes</t>
  </si>
  <si>
    <t>Batupute, 31 DESEMBER 2024</t>
  </si>
  <si>
    <t>PENGURUS BUMDes SEJAHTERA</t>
  </si>
  <si>
    <t>DESA BATUPUTE KEC.SOPPENG RIAJA KAB.BARRU</t>
  </si>
  <si>
    <t>IRMA ALISA, ST</t>
  </si>
  <si>
    <t>RUGI LABA BUMDESA</t>
  </si>
  <si>
    <t>BULAN JANUARI  S / D DESEMBER 2024</t>
  </si>
  <si>
    <t>Maret</t>
  </si>
  <si>
    <t>april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</si>
  <si>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</si>
  <si>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</si>
  <si>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</si>
  <si>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</si>
  <si>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</si>
  <si>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</si>
  <si>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</si>
  <si>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</si>
  <si>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</si>
  <si>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</si>
  <si>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</si>
  <si>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Keuntungan Bor Air</t>
  </si>
  <si>
    <t>Operasional  Karyawan</t>
  </si>
  <si>
    <t>Operasional Penasehat</t>
  </si>
  <si>
    <t>Operasional Pengawas</t>
  </si>
  <si>
    <t>Biaya Lainnya</t>
  </si>
  <si>
    <t>5.1.7</t>
  </si>
  <si>
    <t>Pajak Penghasilan</t>
  </si>
  <si>
    <t>Bayar Gas Hilang</t>
  </si>
  <si>
    <t>KAS HARIAN BULAN DESEMBER</t>
  </si>
  <si>
    <t>Desa</t>
  </si>
  <si>
    <t>Kab</t>
  </si>
  <si>
    <t>Prov</t>
  </si>
  <si>
    <t>TANGGAL</t>
  </si>
  <si>
    <t>PEMASUKAN</t>
  </si>
  <si>
    <t>KAS HARIAN</t>
  </si>
  <si>
    <t>MULTI FINANCE</t>
  </si>
  <si>
    <t>GAS ELPIJI</t>
  </si>
  <si>
    <t>BARANG DAN JASA</t>
  </si>
  <si>
    <t>DANA LAIN-LAIN</t>
  </si>
  <si>
    <t>PENYUSUTAN PERBULAN</t>
  </si>
  <si>
    <t>TABUNGAN MASYARAKAT</t>
  </si>
  <si>
    <t>PIUTANG SEMENTARA</t>
  </si>
  <si>
    <t>BIAYA OPERASIONAL</t>
  </si>
  <si>
    <t>01-10-2024</t>
  </si>
  <si>
    <t>SALDO AKHIR BULAN NOVEMBER</t>
  </si>
  <si>
    <t xml:space="preserve"> </t>
  </si>
  <si>
    <t>02-12-2024</t>
  </si>
  <si>
    <t>Keuntungan brilink</t>
  </si>
  <si>
    <t>nita wifi</t>
  </si>
  <si>
    <t>Idris</t>
  </si>
  <si>
    <t>Hera</t>
  </si>
  <si>
    <t>Hj neni</t>
  </si>
  <si>
    <t>Arisman</t>
  </si>
  <si>
    <t>Haslinda</t>
  </si>
  <si>
    <t>Rupiana</t>
  </si>
  <si>
    <t>Beli pipa titik kelima dan enam</t>
  </si>
  <si>
    <t>Konsumsi titik ke5 &amp; 6</t>
  </si>
  <si>
    <t>Gaji titik lima dan enam</t>
  </si>
  <si>
    <t>Beli pipa titik ketujuh &amp; delapan</t>
  </si>
  <si>
    <t>Konsumsi titik 7 &amp; 8</t>
  </si>
  <si>
    <t>SIkopang untuk saluran air ujunge</t>
  </si>
  <si>
    <t>Uang konsumsi titik 9</t>
  </si>
  <si>
    <t>Konsumsi RAKOR LPJ</t>
  </si>
  <si>
    <t>talangan dari brilink</t>
  </si>
  <si>
    <t>bayar hutang ke brilink</t>
  </si>
  <si>
    <t>Piutang sementara Irma Alisa</t>
  </si>
  <si>
    <t>03-12-2024</t>
  </si>
  <si>
    <t>04-12-2024</t>
  </si>
  <si>
    <t>Hj. Rosniah</t>
  </si>
  <si>
    <t>Tumina</t>
  </si>
  <si>
    <t>Ratnawati S</t>
  </si>
  <si>
    <t>Sukardi SE</t>
  </si>
  <si>
    <t>05-12-2024</t>
  </si>
  <si>
    <t>Hasna</t>
  </si>
  <si>
    <t>Ongkos kerja ganti lahar</t>
  </si>
  <si>
    <t>Ebit Kurniawan</t>
  </si>
  <si>
    <t>Nurlina</t>
  </si>
  <si>
    <t>06-11-2024</t>
  </si>
  <si>
    <t>Keuntungan semen</t>
  </si>
  <si>
    <t>Keuntungan semen di ujunge</t>
  </si>
  <si>
    <t>Keuntungan molen</t>
  </si>
  <si>
    <t>Keuntungan kawat pengikat</t>
  </si>
  <si>
    <t>Yusnita</t>
  </si>
  <si>
    <t>Sulviani karman</t>
  </si>
  <si>
    <t>8-12-2024</t>
  </si>
  <si>
    <t>Panjar pak malik</t>
  </si>
  <si>
    <t>Penambahan pinjaman nurlina</t>
  </si>
  <si>
    <t>09-12-2024</t>
  </si>
  <si>
    <t>Marwah</t>
  </si>
  <si>
    <t>Hj. Nur Asia</t>
  </si>
  <si>
    <t>Muliati syam</t>
  </si>
  <si>
    <t>Tabungan Jaharuddin</t>
  </si>
  <si>
    <t>10-12-2024</t>
  </si>
  <si>
    <t>Bayar pajak</t>
  </si>
  <si>
    <t>Uang transport ambil uang cash</t>
  </si>
  <si>
    <t>11-12-2024</t>
  </si>
  <si>
    <t>Daswati</t>
  </si>
  <si>
    <t>Gerobak</t>
  </si>
  <si>
    <t>transfer ke rekening bumdes</t>
  </si>
  <si>
    <t>bor titik ketiga</t>
  </si>
  <si>
    <t>Uang makan penyaluran PKH</t>
  </si>
  <si>
    <t>12-12-2024</t>
  </si>
  <si>
    <t>Sarina</t>
  </si>
  <si>
    <t>uang lebih</t>
  </si>
  <si>
    <t>Rosmiah</t>
  </si>
  <si>
    <t>uang keseluruhan</t>
  </si>
  <si>
    <t>uang kas</t>
  </si>
  <si>
    <t>Ilham</t>
  </si>
  <si>
    <t>Rukman</t>
  </si>
  <si>
    <t>13-12-2024</t>
  </si>
  <si>
    <t>Daharia</t>
  </si>
  <si>
    <t>Beli Tinta</t>
  </si>
  <si>
    <t>Barang &amp; jasa</t>
  </si>
  <si>
    <t>ATK</t>
  </si>
  <si>
    <t>Bor air</t>
  </si>
  <si>
    <t>16-12-2024</t>
  </si>
  <si>
    <t>Gaji titik 7 &amp; 8</t>
  </si>
  <si>
    <t>Umar</t>
  </si>
  <si>
    <t>Abd malik</t>
  </si>
  <si>
    <t>17-12-2024</t>
  </si>
  <si>
    <t>Pipa titik kesembilan</t>
  </si>
  <si>
    <t>Transport beli pipa</t>
  </si>
  <si>
    <t>Transport tinjau harga racun</t>
  </si>
  <si>
    <t>s</t>
  </si>
  <si>
    <t>18-12-2024</t>
  </si>
  <si>
    <t>Irtika Adillah</t>
  </si>
  <si>
    <t>Heriani</t>
  </si>
  <si>
    <t>Pinjam Uang brilink</t>
  </si>
  <si>
    <t>Beli Pestisida</t>
  </si>
  <si>
    <t>19-12-2024</t>
  </si>
  <si>
    <t>Nuraidah</t>
  </si>
  <si>
    <t>Busran</t>
  </si>
  <si>
    <t>20-12-2024</t>
  </si>
  <si>
    <t>Moh. Takwin</t>
  </si>
  <si>
    <t>23-12-2024</t>
  </si>
  <si>
    <t>Semen 30 zak</t>
  </si>
  <si>
    <t>Pipa saluran air ujunge</t>
  </si>
  <si>
    <t>Transport ambil uang cash</t>
  </si>
  <si>
    <t>24-12-2024</t>
  </si>
  <si>
    <t>Rosmah</t>
  </si>
  <si>
    <t>Konsumsi RAKOR Persiapan LPJ</t>
  </si>
  <si>
    <t>27-12-2024</t>
  </si>
  <si>
    <t>Idawati</t>
  </si>
  <si>
    <t>Materai untuk Hibah Tanah</t>
  </si>
  <si>
    <t>Kertas F4</t>
  </si>
  <si>
    <t>Nurfaidah</t>
  </si>
  <si>
    <t>Wahida</t>
  </si>
  <si>
    <t>Fitriani B</t>
  </si>
  <si>
    <t>Wellu</t>
  </si>
  <si>
    <t>Ramlah</t>
  </si>
  <si>
    <t>Hamdia</t>
  </si>
  <si>
    <t>I seha</t>
  </si>
  <si>
    <t>Baharuddin</t>
  </si>
  <si>
    <t>Aisyah</t>
  </si>
  <si>
    <t>Diana</t>
  </si>
  <si>
    <t>Satria Sinring</t>
  </si>
  <si>
    <t>Muh. Kurniawan</t>
  </si>
  <si>
    <t>Muhlis</t>
  </si>
  <si>
    <t>Fitra</t>
  </si>
  <si>
    <t>Konsumsi titik 10</t>
  </si>
  <si>
    <t>Herawati</t>
  </si>
  <si>
    <t>Taharuddin</t>
  </si>
  <si>
    <t>Hasniati</t>
  </si>
  <si>
    <t>Mustika</t>
  </si>
  <si>
    <t>Piutang sementara Haslinda</t>
  </si>
  <si>
    <t>Indah Purnamasari</t>
  </si>
  <si>
    <t>Arifin</t>
  </si>
  <si>
    <t>Risna</t>
  </si>
  <si>
    <t>Moh. Haerul</t>
  </si>
  <si>
    <t>I baji</t>
  </si>
  <si>
    <t>Ariyanto</t>
  </si>
  <si>
    <t>28-12-2024</t>
  </si>
  <si>
    <t>Hj. Salma</t>
  </si>
  <si>
    <t>Uang pembayaran dibrilink</t>
  </si>
  <si>
    <t>29-12-2024</t>
  </si>
  <si>
    <t>Bahar</t>
  </si>
  <si>
    <t>Fitriani Ujunge</t>
  </si>
  <si>
    <t>Yatti/ayyub</t>
  </si>
  <si>
    <t>Verawati</t>
  </si>
  <si>
    <t>Hj. Ira indira</t>
  </si>
  <si>
    <t>Rasni rasyid</t>
  </si>
  <si>
    <t>Mariani</t>
  </si>
  <si>
    <t>Penarikan nurdalia</t>
  </si>
  <si>
    <t>Suriyani Yunus</t>
  </si>
  <si>
    <t>Irma alisa</t>
  </si>
  <si>
    <t>Fatmawati 2</t>
  </si>
  <si>
    <t>Nurdalia</t>
  </si>
  <si>
    <t>Ahmad Taufik</t>
  </si>
  <si>
    <t>Fatmawati</t>
  </si>
  <si>
    <t>Gaji Pegawai</t>
  </si>
  <si>
    <t>Beli tas kecil</t>
  </si>
  <si>
    <t>Samsinar</t>
  </si>
  <si>
    <t>Halmiah</t>
  </si>
  <si>
    <t>Ratnawati ( pokok )</t>
  </si>
  <si>
    <t>Syahriani</t>
  </si>
  <si>
    <t>Fatimah Aji</t>
  </si>
  <si>
    <t>St masitoh</t>
  </si>
  <si>
    <t>Rahmatia</t>
  </si>
  <si>
    <t>La beddu</t>
  </si>
  <si>
    <t xml:space="preserve">I  raja </t>
  </si>
  <si>
    <t>Nunsardin</t>
  </si>
  <si>
    <t>H wali</t>
  </si>
  <si>
    <t>Nurjanna</t>
  </si>
  <si>
    <t>Rusmiati</t>
  </si>
  <si>
    <t>Beli Solar untuk molen</t>
  </si>
  <si>
    <t>Piutang Sementara kiki</t>
  </si>
  <si>
    <t>Tabungan masyarakat</t>
  </si>
  <si>
    <t>Pinjaman sementara suriani</t>
  </si>
  <si>
    <t>Hutang baju</t>
  </si>
  <si>
    <t>Materai hilang</t>
  </si>
  <si>
    <t>Hutang materai</t>
  </si>
  <si>
    <t>Admin bank</t>
  </si>
  <si>
    <t>Kistang</t>
  </si>
  <si>
    <t>Materai belum laku</t>
  </si>
  <si>
    <t>Pinjaman sementara</t>
  </si>
  <si>
    <t>Fatimah</t>
  </si>
  <si>
    <t>Jayanti</t>
  </si>
  <si>
    <t>Muliati</t>
  </si>
  <si>
    <t>Bayar semen 40 zak</t>
  </si>
  <si>
    <t>A. haerul</t>
  </si>
  <si>
    <t>Bank sampah</t>
  </si>
  <si>
    <t>Ridayana</t>
  </si>
  <si>
    <t>Fitriani A</t>
  </si>
  <si>
    <t>Hj. Hamdana</t>
  </si>
  <si>
    <t>Hasrianti</t>
  </si>
  <si>
    <t>Hasmawati</t>
  </si>
  <si>
    <t>bayar kak inang</t>
  </si>
  <si>
    <t>M. akil</t>
  </si>
  <si>
    <t>Ros Laela damis</t>
  </si>
  <si>
    <t>Bustaman</t>
  </si>
  <si>
    <t>Suriani</t>
  </si>
  <si>
    <t>Sharir (pokok)</t>
  </si>
  <si>
    <t>Nuryadin jafar</t>
  </si>
  <si>
    <t>Usman</t>
  </si>
  <si>
    <t>Nurul Azmi</t>
  </si>
  <si>
    <t>Fatmawati ( pokok)</t>
  </si>
  <si>
    <t>Rusli</t>
  </si>
  <si>
    <t>Hardiyanzah</t>
  </si>
  <si>
    <t>M. nawir</t>
  </si>
  <si>
    <t>H. Andi Paturusi</t>
  </si>
  <si>
    <t>Surianto</t>
  </si>
  <si>
    <t>Afrizal</t>
  </si>
  <si>
    <t>Hasnah D</t>
  </si>
  <si>
    <t>Sakka awerange</t>
  </si>
  <si>
    <t>Andi yuliah</t>
  </si>
  <si>
    <t>Hj nadira</t>
  </si>
  <si>
    <t>Nurhayati B</t>
  </si>
  <si>
    <t>Zulfikar</t>
  </si>
  <si>
    <t>Amiruddin T</t>
  </si>
  <si>
    <t>Darsiah</t>
  </si>
  <si>
    <t>Mariyati Zainuddin</t>
  </si>
  <si>
    <t>Panjar pak malik titik 10</t>
  </si>
  <si>
    <t>Amirullah</t>
  </si>
  <si>
    <t>Dewi</t>
  </si>
  <si>
    <t>Fee bank</t>
  </si>
  <si>
    <t>ST hasnah</t>
  </si>
  <si>
    <t>Agustang</t>
  </si>
  <si>
    <t>Mariati Alimin (pokok)</t>
  </si>
  <si>
    <t>Hj. Hasrianti</t>
  </si>
  <si>
    <t>Sumarni/naharuddin</t>
  </si>
  <si>
    <t>Keuntungan gas elpiji</t>
  </si>
  <si>
    <t>Sakriani</t>
  </si>
  <si>
    <t>Hasaruddin</t>
  </si>
  <si>
    <t>Pencairan Hasarudin</t>
  </si>
  <si>
    <t>Kentungan brilink</t>
  </si>
  <si>
    <t>Pembayaran Semen</t>
  </si>
  <si>
    <t>Keuntungan Semen</t>
  </si>
  <si>
    <t>Keuntungan Molen</t>
  </si>
  <si>
    <t>Jumiati</t>
  </si>
  <si>
    <t>Astrina</t>
  </si>
  <si>
    <t>Darwis</t>
  </si>
  <si>
    <t>Rahman ST</t>
  </si>
  <si>
    <t>Hj. Nursam</t>
  </si>
  <si>
    <t>Herman</t>
  </si>
  <si>
    <t>Faizal</t>
  </si>
  <si>
    <t>Penyusutan Inventaris</t>
  </si>
  <si>
    <t>Sa, nang</t>
  </si>
  <si>
    <t>lebihnya uang</t>
  </si>
  <si>
    <t>Uang menjenguk</t>
  </si>
  <si>
    <t>kurangnya uang</t>
  </si>
  <si>
    <t>uang konsumsi</t>
  </si>
  <si>
    <t>uang semen</t>
  </si>
  <si>
    <t>MENGETAHUI</t>
  </si>
  <si>
    <t>Disetujui Oleh</t>
  </si>
  <si>
    <t>Dibuat Oleh</t>
  </si>
  <si>
    <t>IRMA ALISA</t>
  </si>
  <si>
    <t>Direktur</t>
  </si>
  <si>
    <t>Bendahara BUMDes Sejahtera</t>
  </si>
  <si>
    <t>BUKU BANTU</t>
  </si>
  <si>
    <t>MODAL USAHA SYARIAH</t>
  </si>
  <si>
    <t>Hari Tanggal-Bulan-Tahun</t>
  </si>
  <si>
    <t>: 31 DESEMBER 2024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</si>
  <si>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</si>
  <si>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</si>
  <si>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</si>
  <si>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</si>
  <si>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</si>
  <si>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</si>
  <si>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</si>
  <si>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</si>
  <si>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</si>
  <si>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</si>
  <si>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Syahrir</t>
  </si>
  <si>
    <t>30-12-24</t>
  </si>
  <si>
    <t>Ariyanto.SH.MH.</t>
  </si>
  <si>
    <t>27-12-24</t>
  </si>
  <si>
    <t>Mariati Alimin</t>
  </si>
  <si>
    <t>24-12-24</t>
  </si>
  <si>
    <t>Hasaruddin, s.sos</t>
  </si>
  <si>
    <t>ASTRINA</t>
  </si>
  <si>
    <t>SAHARUDDIN</t>
  </si>
  <si>
    <t>01-10-2022</t>
  </si>
  <si>
    <t>Sukmawati</t>
  </si>
  <si>
    <t>Ratnawati</t>
  </si>
  <si>
    <t>29-12-24</t>
  </si>
  <si>
    <t>ST.Hasnah</t>
  </si>
  <si>
    <t>Sudarmin</t>
  </si>
  <si>
    <t>25-11-2022</t>
  </si>
  <si>
    <t>stp bg hasil</t>
  </si>
  <si>
    <t>Nurhayati Bale</t>
  </si>
  <si>
    <t>Hj.Nadira</t>
  </si>
  <si>
    <t>Intra Umi Rulianti</t>
  </si>
  <si>
    <t>04-11-24</t>
  </si>
  <si>
    <t>19-12-24</t>
  </si>
  <si>
    <t>Nurhayati Bahtiar</t>
  </si>
  <si>
    <t>Wahidah</t>
  </si>
  <si>
    <t>Sakka</t>
  </si>
  <si>
    <t>15-07-2020</t>
  </si>
  <si>
    <t>A.Haerul</t>
  </si>
  <si>
    <t>22-10-2020</t>
  </si>
  <si>
    <t>usman</t>
  </si>
  <si>
    <t>11-01-2022</t>
  </si>
  <si>
    <t>Faisal</t>
  </si>
  <si>
    <t>10-01-2022</t>
  </si>
  <si>
    <t>31-12-24</t>
  </si>
  <si>
    <t>FITRIANI A</t>
  </si>
  <si>
    <t>FITRIANI B</t>
  </si>
  <si>
    <t>Hj.Wali</t>
  </si>
  <si>
    <t>WELLU</t>
  </si>
  <si>
    <t>DEWI</t>
  </si>
  <si>
    <t>14-01-2022</t>
  </si>
  <si>
    <t>20-03-2022</t>
  </si>
  <si>
    <t>mariati zainuddin</t>
  </si>
  <si>
    <t>RAHMAN ST</t>
  </si>
  <si>
    <t>05-05-2022</t>
  </si>
  <si>
    <t>Muhammad Nawir</t>
  </si>
  <si>
    <t>23-11-2022</t>
  </si>
  <si>
    <t>RUSMIATI AWERANGE</t>
  </si>
  <si>
    <t>RASNI RASYID</t>
  </si>
  <si>
    <t>Hj Rosniah</t>
  </si>
  <si>
    <t>blm bln 12</t>
  </si>
  <si>
    <t>Iraja</t>
  </si>
  <si>
    <t>Labeddu</t>
  </si>
  <si>
    <t>26-11-2022</t>
  </si>
  <si>
    <t>Muliati Syam</t>
  </si>
  <si>
    <t>30-11-2022</t>
  </si>
  <si>
    <t>9-12-24</t>
  </si>
  <si>
    <t>Roslaelah Damis</t>
  </si>
  <si>
    <t>03-12-2022</t>
  </si>
  <si>
    <t>06-12-2022</t>
  </si>
  <si>
    <t>07-12-2022</t>
  </si>
  <si>
    <t>I BAJI</t>
  </si>
  <si>
    <t>08-02-2023</t>
  </si>
  <si>
    <t>RAMLAH</t>
  </si>
  <si>
    <t>SURIANI</t>
  </si>
  <si>
    <t>MARIANI</t>
  </si>
  <si>
    <t>DASWATI</t>
  </si>
  <si>
    <t>11-12-24</t>
  </si>
  <si>
    <t>MARWAH</t>
  </si>
  <si>
    <t>SYAHRIANI</t>
  </si>
  <si>
    <t>ST.MASITOH</t>
  </si>
  <si>
    <t>10-02-2023</t>
  </si>
  <si>
    <t>Andi Wahyuni</t>
  </si>
  <si>
    <t>02-03-2023</t>
  </si>
  <si>
    <t>JUMIATI</t>
  </si>
  <si>
    <t>10-04-2023</t>
  </si>
  <si>
    <t xml:space="preserve">SUMARNI/naharuddin </t>
  </si>
  <si>
    <t>RISNA</t>
  </si>
  <si>
    <t>NAHIRA</t>
  </si>
  <si>
    <t>ROSMIAH</t>
  </si>
  <si>
    <t>12-12-24</t>
  </si>
  <si>
    <t>DARSIAH</t>
  </si>
  <si>
    <t>HASLINDA</t>
  </si>
  <si>
    <t>23-12-24</t>
  </si>
  <si>
    <t>SARINA</t>
  </si>
  <si>
    <t>SAMSINAR</t>
  </si>
  <si>
    <t>FATIMAH HJ</t>
  </si>
  <si>
    <t>SA'NANG</t>
  </si>
  <si>
    <t>ANDI YULIAH</t>
  </si>
  <si>
    <t>SAFIUDIN</t>
  </si>
  <si>
    <t>SULVIANI KARMAN</t>
  </si>
  <si>
    <t>06-12-24</t>
  </si>
  <si>
    <t>MULIATI</t>
  </si>
  <si>
    <t>RUKMAN</t>
  </si>
  <si>
    <t>DIANA</t>
  </si>
  <si>
    <t>HJ.HAMDANA</t>
  </si>
  <si>
    <t>11-04-2023</t>
  </si>
  <si>
    <t>ABD MALIK</t>
  </si>
  <si>
    <t>16-12-24</t>
  </si>
  <si>
    <t>MOH HAERUDDIN</t>
  </si>
  <si>
    <t>NUR HIKMAH</t>
  </si>
  <si>
    <t>14-04-2023</t>
  </si>
  <si>
    <t>DARWIS</t>
  </si>
  <si>
    <t>14-05-2023</t>
  </si>
  <si>
    <t>RUPIANAH</t>
  </si>
  <si>
    <t>02-12-24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</si>
  <si>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</si>
  <si>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</si>
  <si>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</si>
  <si>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</si>
  <si>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</si>
  <si>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</si>
  <si>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</si>
  <si>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</si>
  <si>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</si>
  <si>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HASLINDA staff desa</t>
  </si>
  <si>
    <t>16-10-2023</t>
  </si>
  <si>
    <t>21-10-2023</t>
  </si>
  <si>
    <t>25-10-2023</t>
  </si>
  <si>
    <t>FITRIANI Ujungge</t>
  </si>
  <si>
    <t>26-10-2023</t>
  </si>
  <si>
    <t>13-12-24</t>
  </si>
  <si>
    <t>Gusri</t>
  </si>
  <si>
    <t>Hj.Ira Indira</t>
  </si>
  <si>
    <t>Hj.Salma</t>
  </si>
  <si>
    <t>02-11-2023</t>
  </si>
  <si>
    <t>28-12-24</t>
  </si>
  <si>
    <t>Nasria</t>
  </si>
  <si>
    <t>08-11-2023</t>
  </si>
  <si>
    <t>Nur Syam</t>
  </si>
  <si>
    <t>11-11-2023</t>
  </si>
  <si>
    <t>06-12-2023</t>
  </si>
  <si>
    <t>15-01-2024</t>
  </si>
  <si>
    <t>ISEHA</t>
  </si>
  <si>
    <t>29-01-2024</t>
  </si>
  <si>
    <t>31-01-2024</t>
  </si>
  <si>
    <t>03-02-2024</t>
  </si>
  <si>
    <t>Nuryadin Jafar</t>
  </si>
  <si>
    <t>02-02-2024</t>
  </si>
  <si>
    <t>Faizal 2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</si>
  <si>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</si>
  <si>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</si>
  <si>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</si>
  <si>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</si>
  <si>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</si>
  <si>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</si>
  <si>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</si>
  <si>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</si>
  <si>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</si>
  <si>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</si>
  <si>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</si>
  <si>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</si>
  <si>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</si>
  <si>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05-12-24</t>
  </si>
  <si>
    <t>HERIANI</t>
  </si>
  <si>
    <t>18-12-24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</si>
  <si>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</si>
  <si>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</si>
  <si>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</si>
  <si>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</si>
  <si>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</si>
  <si>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</si>
  <si>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</si>
  <si>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</si>
  <si>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</si>
  <si>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</si>
  <si>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Afrisal</t>
  </si>
  <si>
    <t>12-07-2024</t>
  </si>
  <si>
    <t>Mallombasi</t>
  </si>
  <si>
    <t>15-07-2024</t>
  </si>
  <si>
    <t>16-07-2024</t>
  </si>
  <si>
    <t>30-07-2024</t>
  </si>
  <si>
    <t>Verawaty Sudarmin</t>
  </si>
  <si>
    <t>05-08-2024</t>
  </si>
  <si>
    <t>09-08-2024</t>
  </si>
  <si>
    <t>27-09-2024</t>
  </si>
  <si>
    <t>07-11-2024</t>
  </si>
  <si>
    <t>14-11-2024</t>
  </si>
  <si>
    <t>Pak Faizal</t>
  </si>
  <si>
    <t>30-12-2024</t>
  </si>
  <si>
    <t>Umiarti</t>
  </si>
  <si>
    <t>Kusmala Dewi</t>
  </si>
  <si>
    <t>Rohani Salam</t>
  </si>
  <si>
    <t>Nasrul Suwandi</t>
  </si>
  <si>
    <t>Rusmi</t>
  </si>
  <si>
    <t>Hardiana</t>
  </si>
  <si>
    <t>Muhtar</t>
  </si>
  <si>
    <t>Nurdia</t>
  </si>
  <si>
    <t>17-11-2019</t>
  </si>
  <si>
    <t>Nur Hudayah</t>
  </si>
  <si>
    <t>01-03-2023</t>
  </si>
  <si>
    <t>Mahrang</t>
  </si>
  <si>
    <t>H.Taha</t>
  </si>
  <si>
    <t>Fatimah B</t>
  </si>
  <si>
    <t>31-01-2019</t>
  </si>
  <si>
    <t>Akriani Hakim</t>
  </si>
  <si>
    <t>Ariyanin Arifin</t>
  </si>
  <si>
    <t>Madong</t>
  </si>
  <si>
    <t>13-09-2020</t>
  </si>
  <si>
    <t>Busman</t>
  </si>
  <si>
    <t>Sennang</t>
  </si>
  <si>
    <t>12-10-2020</t>
  </si>
  <si>
    <t>FITRIYANI/ANDIK</t>
  </si>
  <si>
    <t>Hajrah</t>
  </si>
  <si>
    <t>17-09-2020</t>
  </si>
  <si>
    <t>Murianto</t>
  </si>
  <si>
    <t>DARMAWATI</t>
  </si>
  <si>
    <t>Nurhayati yusman</t>
  </si>
  <si>
    <t>Yusman</t>
  </si>
  <si>
    <t>Agusniar</t>
  </si>
  <si>
    <t>MULIANI</t>
  </si>
  <si>
    <t>05-04-2022</t>
  </si>
  <si>
    <t>KASRIAH</t>
  </si>
  <si>
    <t>HASENG</t>
  </si>
  <si>
    <t>Hj.ST Hajar</t>
  </si>
  <si>
    <t>15-02-2021</t>
  </si>
  <si>
    <t>Lis Sugiarti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</si>
  <si>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</si>
  <si>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</si>
  <si>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</si>
  <si>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</si>
  <si>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</si>
  <si>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</si>
  <si>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</si>
  <si>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</si>
  <si>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</si>
  <si>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DESEMBER 2024</t>
  </si>
  <si>
    <t>Tgl Beli</t>
  </si>
  <si>
    <t>Nama</t>
  </si>
  <si>
    <t>Jenis Brg</t>
  </si>
  <si>
    <t>LABA BROTO TOTAL</t>
  </si>
  <si>
    <t>Jkt Waktu</t>
  </si>
  <si>
    <t>PEMBAYARAN</t>
  </si>
  <si>
    <t>Saldo</t>
  </si>
  <si>
    <t>BELI</t>
  </si>
  <si>
    <t>JUAL</t>
  </si>
  <si>
    <t>Ke</t>
  </si>
  <si>
    <t>Pokok</t>
  </si>
  <si>
    <t>Keuntungan</t>
  </si>
  <si>
    <t xml:space="preserve">Pokok </t>
  </si>
  <si>
    <t>HP.OPPO A9</t>
  </si>
  <si>
    <t>Fitriani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</si>
  <si>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</si>
  <si>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</si>
  <si>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</si>
  <si>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</si>
  <si>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</si>
  <si>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</si>
  <si>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</si>
  <si>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</si>
  <si>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</si>
  <si>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</si>
  <si>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</si>
  <si>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</si>
  <si>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</si>
  <si>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</si>
  <si>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Darmawati</t>
  </si>
  <si>
    <t>HP OPPOA5 2020</t>
  </si>
  <si>
    <t>Budiman</t>
  </si>
  <si>
    <t>HP XIOMI REDMI 8</t>
  </si>
  <si>
    <t>Ariyani Arifin II</t>
  </si>
  <si>
    <t>TV</t>
  </si>
  <si>
    <t>Muh.Irwan</t>
  </si>
  <si>
    <t>Aswar</t>
  </si>
  <si>
    <t>HP VIVO Y19</t>
  </si>
  <si>
    <t>Brng Dagangan</t>
  </si>
  <si>
    <t>Nurhalisa</t>
  </si>
  <si>
    <t>REALME C17</t>
  </si>
  <si>
    <t>05-04-2024</t>
  </si>
  <si>
    <t>Herman saputra</t>
  </si>
  <si>
    <t>BAN MOBIL</t>
  </si>
  <si>
    <t>HP</t>
  </si>
  <si>
    <t>Perdagangan</t>
  </si>
  <si>
    <t>Haerul Anwar 2</t>
  </si>
  <si>
    <t>Reno8 5G</t>
  </si>
  <si>
    <t>Wadang</t>
  </si>
  <si>
    <t>10-03-2023</t>
  </si>
  <si>
    <t>Hj.Rosnaeni</t>
  </si>
  <si>
    <t>Sebidang Tanah</t>
  </si>
  <si>
    <t>Moh Takwin</t>
  </si>
  <si>
    <t>Bahan Bangunan</t>
  </si>
  <si>
    <t>SUDARMIN Ujungge</t>
  </si>
  <si>
    <t>16-07-2023</t>
  </si>
  <si>
    <t>Barang</t>
  </si>
  <si>
    <t>Moh ARIF 2</t>
  </si>
  <si>
    <t>01-08-2023</t>
  </si>
  <si>
    <t>Ahmad Taufiqurahman</t>
  </si>
  <si>
    <t>07-10-2023</t>
  </si>
  <si>
    <t>Ahmad Rasyid</t>
  </si>
  <si>
    <t>Laptop</t>
  </si>
  <si>
    <t>17-11-2023</t>
  </si>
  <si>
    <t>SUKARDI SE</t>
  </si>
  <si>
    <t>BELI TANAH</t>
  </si>
  <si>
    <t>04-12-24</t>
  </si>
  <si>
    <t>02-12-2023</t>
  </si>
  <si>
    <t>Nurdalia 2</t>
  </si>
  <si>
    <t>SENG RUMAH</t>
  </si>
  <si>
    <t>Ijuma</t>
  </si>
  <si>
    <t>beli pupuk</t>
  </si>
  <si>
    <t>26-02-2024</t>
  </si>
  <si>
    <t>Sparepart Mobil</t>
  </si>
  <si>
    <t>Riska</t>
  </si>
  <si>
    <t>Springbad</t>
  </si>
  <si>
    <t>Kosmetik</t>
  </si>
  <si>
    <t>barang Bangunan</t>
  </si>
  <si>
    <t>Hera Prawati</t>
  </si>
  <si>
    <t>Genset</t>
  </si>
  <si>
    <t>28-05-2024</t>
  </si>
  <si>
    <t>HP SAMSUNG</t>
  </si>
  <si>
    <t>07-06-2024</t>
  </si>
  <si>
    <t>Muh. Ali</t>
  </si>
  <si>
    <t>Pupuk subsidi</t>
  </si>
  <si>
    <t>03-07-2024</t>
  </si>
  <si>
    <t>Yusnita Zainal Arifin</t>
  </si>
  <si>
    <t>HP Samsung</t>
  </si>
  <si>
    <t>05-07-2024</t>
  </si>
  <si>
    <t>ILHAM</t>
  </si>
  <si>
    <t>HP Oppo</t>
  </si>
  <si>
    <t>10-07-2024</t>
  </si>
  <si>
    <t>Motor Honda</t>
  </si>
  <si>
    <t>10-12-24</t>
  </si>
  <si>
    <t>Nurul Asmi/Fatma</t>
  </si>
  <si>
    <t>Bahan jualan</t>
  </si>
  <si>
    <t>19-07-2024</t>
  </si>
  <si>
    <t>Irma Alisa</t>
  </si>
  <si>
    <t>Motor Yamaha</t>
  </si>
  <si>
    <t>24-07-2024</t>
  </si>
  <si>
    <t>Kredit HP</t>
  </si>
  <si>
    <t>23-08-2024</t>
  </si>
  <si>
    <t>Tanah timbunan</t>
  </si>
  <si>
    <t>11-10-2024</t>
  </si>
  <si>
    <t>Muh. Kurniawan, SE</t>
  </si>
  <si>
    <t>Kredit HP Samsung</t>
  </si>
  <si>
    <t>Abd. Malik</t>
  </si>
  <si>
    <t>05-11-2024</t>
  </si>
  <si>
    <t>20-11-2024</t>
  </si>
  <si>
    <t>Kredit HP Oppo</t>
  </si>
  <si>
    <t>Syamsuddin</t>
  </si>
  <si>
    <t xml:space="preserve">JUMLAH </t>
  </si>
  <si>
    <t>Ketua BUMDes Sejahtera</t>
  </si>
  <si>
    <t>BUKU BANTU BRILink</t>
  </si>
  <si>
    <t>BUMDes SEJAHTERA DESA BATUPUTE KEC-SOPPENG RIAJA</t>
  </si>
  <si>
    <t>KABUPATEN BARRU TAHUN 2024</t>
  </si>
  <si>
    <t>Bulan Desember 2024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</si>
  <si>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</si>
  <si>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</si>
  <si>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</si>
  <si>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</si>
  <si>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</si>
  <si>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</si>
  <si>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31/12/2024</t>
  </si>
  <si>
    <t>Transfer</t>
  </si>
  <si>
    <t>ATM Sendiri</t>
  </si>
  <si>
    <t>BULAN DESEMBER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</si>
  <si>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</si>
  <si>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</si>
  <si>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</si>
  <si>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</si>
  <si>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</si>
  <si>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</si>
  <si>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</si>
  <si>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</si>
  <si>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</si>
  <si>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</si>
  <si>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</si>
  <si>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</si>
  <si>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</si>
  <si>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</si>
  <si>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</si>
  <si>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</si>
  <si>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</si>
  <si>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</si>
  <si>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</si>
  <si>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</si>
  <si>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</si>
  <si>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</si>
  <si>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</si>
  <si>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</si>
  <si>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</si>
  <si>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</si>
  <si>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</si>
  <si>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</si>
  <si>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</si>
  <si>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</si>
  <si>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</si>
  <si>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</si>
  <si>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</si>
  <si>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</si>
  <si>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</si>
  <si>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</si>
  <si>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</si>
  <si>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</si>
  <si>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</si>
  <si>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</si>
  <si>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</si>
  <si>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</si>
  <si>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</si>
  <si>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</si>
  <si>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</si>
  <si>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</si>
  <si>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</si>
  <si>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</si>
  <si>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</si>
  <si>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HARUS NOL MAMA INDRA</t>
  </si>
  <si>
    <t>m36-s38</t>
  </si>
  <si>
    <t>Molen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</si>
  <si>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</si>
  <si>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</si>
  <si>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</si>
  <si>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</si>
  <si>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</si>
  <si>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</si>
  <si>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</si>
  <si>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</si>
  <si>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</si>
  <si>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SELISIH BELANJA/ LABA</t>
  </si>
  <si>
    <t>REALISASI</t>
  </si>
  <si>
    <t>TOKO</t>
  </si>
  <si>
    <t>Semen PC @ 40  kg</t>
  </si>
  <si>
    <t>Zak</t>
  </si>
  <si>
    <t>Kali</t>
  </si>
  <si>
    <t>JUMLAH TOTAL</t>
  </si>
  <si>
    <t>BADAN USAHA MILIK DESA ( BUMDesa ) SEJAHTERA</t>
  </si>
  <si>
    <t>BUKU BANTU GAS ELPIJI BULAN DESEMBER</t>
  </si>
  <si>
    <t>TAHUN ANGGARAN 2024</t>
  </si>
  <si>
    <t>STOK BARU</t>
  </si>
  <si>
    <t>STOK LAMA</t>
  </si>
  <si>
    <t>JML STOK</t>
  </si>
  <si>
    <t>KA UNIT 60%</t>
  </si>
  <si>
    <t>BUMDes 40%</t>
  </si>
  <si>
    <t>Pengisian gas pertama</t>
  </si>
  <si>
    <t>Pengisian gas kedua</t>
  </si>
  <si>
    <t>Pengisian gas ketiga</t>
  </si>
  <si>
    <t>14/12/2024</t>
  </si>
  <si>
    <t>Pengisian gas keempat</t>
  </si>
  <si>
    <t>17/12/2024</t>
  </si>
  <si>
    <t>Pengisian gas kelima</t>
  </si>
  <si>
    <t>21/12/2024</t>
  </si>
  <si>
    <t>Pengisian terlambat</t>
  </si>
  <si>
    <t>23/12/2024</t>
  </si>
  <si>
    <t>Pengisian ketujuh</t>
  </si>
  <si>
    <t>24/12/2024</t>
  </si>
  <si>
    <t>Pengisian kedelapan</t>
  </si>
  <si>
    <t>25/12/2024</t>
  </si>
  <si>
    <t>Pengisian kesembilan</t>
  </si>
  <si>
    <t>30/12/2024</t>
  </si>
  <si>
    <t>Pengisian kesepuluh</t>
  </si>
  <si>
    <t>TOTAL</t>
  </si>
  <si>
    <t>KISTANG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</si>
  <si>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</si>
  <si>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</si>
  <si>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</si>
  <si>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</si>
  <si>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</si>
  <si>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</si>
  <si>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</si>
  <si>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</si>
  <si>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</si>
  <si>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</si>
  <si>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</si>
  <si>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</si>
  <si>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</si>
  <si>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</si>
  <si>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</si>
  <si>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</si>
  <si>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</si>
  <si>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</si>
  <si>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</si>
  <si>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</si>
  <si>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</si>
  <si>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</si>
  <si>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</si>
  <si>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</si>
  <si>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</si>
  <si>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</si>
  <si>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</si>
  <si>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</si>
  <si>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</si>
  <si>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</si>
  <si>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</si>
  <si>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</si>
  <si>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</si>
  <si>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</si>
  <si>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</si>
  <si>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</si>
  <si>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</si>
  <si>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</si>
  <si>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</si>
  <si>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DESEMBER 2024</t>
  </si>
  <si>
    <t>Uang konsumsi Rakor</t>
  </si>
  <si>
    <t>Uang Transport ambil uang</t>
  </si>
  <si>
    <t>Uang Makan + transport Penyaluran PKH</t>
  </si>
  <si>
    <t>Tinta Print</t>
  </si>
  <si>
    <t>buah</t>
  </si>
  <si>
    <t>kertas F4</t>
  </si>
  <si>
    <t>rim</t>
  </si>
  <si>
    <t>Transport Tinjau Harga Racun</t>
  </si>
  <si>
    <t>Materai untuk Hibah</t>
  </si>
  <si>
    <t>Konsumsi Rakor Persiapan LPJ</t>
  </si>
  <si>
    <t>Materai Hilang</t>
  </si>
  <si>
    <t>Beli tas kecil untuk uang cash</t>
  </si>
  <si>
    <t>Solar untuk molen</t>
  </si>
  <si>
    <t>DAFTAR PEMBAGIAN HASIL SHU BUMDesa SEJAHTERA</t>
  </si>
  <si>
    <t>DESA BATUPUTE KECAMATAN SOPPENG RIAJA</t>
  </si>
  <si>
    <t>BULAN : DESEMBER 2024</t>
  </si>
  <si>
    <t>Nama Instansi</t>
  </si>
  <si>
    <t>TOTAL PENDAPATAN NETTO 50% SETIAP BULANNYA</t>
  </si>
  <si>
    <t>BUMDes Sejahtera</t>
  </si>
  <si>
    <t>PAD KE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</si>
</sst>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 * #,##0_ ;_ * \-#,##0_ ;_ * &quot;-&quot;_ ;_ @_ "/>
    <numFmt numFmtId="168" formatCode="_ * #,##0.00_ ;_ * \-#,##0.00_ ;_ * &quot;-&quot;??_ ;_ @_ "/>
    <numFmt numFmtId="169" formatCode="_(* #,##0_);_(* \(#,##0\);_(* &quot;-&quot;??_);_(@_)"/>
    <numFmt numFmtId="170" formatCode="_ * #,##0_ ;_ * \-#,##0_ ;_ * &quot;-&quot;??_ ;_ @_ "/>
    <numFmt numFmtId="171" formatCode="_(* #,##0.00_);_(* \(#,##0.00\);_(* &quot;-&quot;_);_(@_)"/>
    <numFmt numFmtId="172" formatCode="_(* #,##0.00000000_);_(* \(#,##0.00000000\);_(* &quot;-&quot;??_);_(@_)"/>
    <numFmt numFmtId="173" formatCode="0,000"/>
    <numFmt numFmtId="174" formatCode="[$-409]dd\-mmm\-yy;@"/>
    <numFmt numFmtId="175" formatCode="m/d/yyyy;@"/>
    <numFmt numFmtId="176" formatCode="_([$Rp-421]* #,##0_);_([$Rp-421]* \(#,##0\);_([$Rp-421]* &quot;-&quot;??_);_(@_)"/>
    <numFmt numFmtId="177" formatCode="_-[$Rp-421]* #,##0_-;\-[$Rp-421]* #,##0_-;_-[$Rp-421]* &quot;-&quot;??_-;_-@_-"/>
    <numFmt numFmtId="178" formatCode="_(* #,##0.0_);_(* \(#,##0.0\);_(* &quot;-&quot;??.0_);_(@_)"/>
    <numFmt numFmtId="179" formatCode="_-[$Rp-3809]* #,##0_-;\-[$Rp-3809]* #,##0_-;_-[$Rp-3809]* &quot;-&quot;??_-;_-@_-"/>
  </numFmts>
  <fonts count="100">
    <font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b/>
      <sz val="12"/>
      <name val="Calibri Light"/>
      <charset val="134"/>
      <scheme val="major"/>
    </font>
    <font>
      <b/>
      <sz val="16"/>
      <name val="Calibri Light"/>
      <charset val="134"/>
      <scheme val="major"/>
    </font>
    <font>
      <b/>
      <sz val="14"/>
      <name val="Calibri Light"/>
      <charset val="134"/>
      <scheme val="major"/>
    </font>
    <font>
      <sz val="14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2"/>
      <color theme="1"/>
      <name val="Calibri Light"/>
      <charset val="134"/>
      <scheme val="major"/>
    </font>
    <font>
      <i/>
      <sz val="12"/>
      <color theme="1"/>
      <name val="Calibri Light"/>
      <charset val="134"/>
      <scheme val="major"/>
    </font>
    <font>
      <sz val="12"/>
      <color theme="9"/>
      <name val="Calibri Light"/>
      <charset val="134"/>
      <scheme val="major"/>
    </font>
    <font>
      <sz val="12"/>
      <color theme="8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i/>
      <sz val="12"/>
      <color theme="1"/>
      <name val="Calibri Light"/>
      <charset val="134"/>
      <scheme val="major"/>
    </font>
    <font>
      <b/>
      <i/>
      <sz val="10"/>
      <name val="Calibri"/>
      <charset val="134"/>
    </font>
    <font>
      <b/>
      <sz val="1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sz val="8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sz val="12"/>
      <color theme="9" tint="-0.249977111117893"/>
      <name val="Calibri Light"/>
      <charset val="134"/>
      <scheme val="major"/>
    </font>
    <font>
      <sz val="12"/>
      <color theme="8" tint="-0.249977111117893"/>
      <name val="Calibri Light"/>
      <charset val="134"/>
      <scheme val="major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sz val="12"/>
      <color rgb="FF00B050"/>
      <name val="Calibri Light"/>
      <charset val="134"/>
      <scheme val="major"/>
    </font>
    <font>
      <sz val="12"/>
      <color rgb="FFFF000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"/>
      <scheme val="minor"/>
    </font>
    <font>
      <sz val="11"/>
      <color rgb="FFFF0000"/>
      <name val="Arial Narrow"/>
      <charset val="134"/>
    </font>
    <font>
      <u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4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i/>
      <sz val="14"/>
      <color theme="1"/>
      <name val="Calibri"/>
      <charset val="134"/>
      <scheme val="minor"/>
    </font>
    <font>
      <sz val="14"/>
      <color theme="1"/>
      <name val="Calibri"/>
      <charset val="1"/>
      <scheme val="minor"/>
    </font>
    <font>
      <b/>
      <u/>
      <sz val="14"/>
      <color theme="1"/>
      <name val="Calibri"/>
      <charset val="134"/>
      <scheme val="minor"/>
    </font>
    <font>
      <sz val="14"/>
      <color theme="1"/>
      <name val="Calibri"/>
      <charset val="134"/>
    </font>
    <font>
      <sz val="14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4"/>
      <color theme="1"/>
      <name val="Calibri"/>
      <charset val="134"/>
    </font>
    <font>
      <b/>
      <sz val="14"/>
      <color rgb="FFFF0000"/>
      <name val="Calibri"/>
      <charset val="134"/>
    </font>
    <font>
      <b/>
      <u/>
      <sz val="11"/>
      <name val="Calibri"/>
      <charset val="134"/>
      <scheme val="minor"/>
    </font>
    <font>
      <sz val="14"/>
      <color rgb="FFFF0000"/>
      <name val="Calibri"/>
      <charset val="134"/>
    </font>
    <font>
      <b/>
      <i/>
      <sz val="14"/>
      <color theme="1"/>
      <name val="Calibri"/>
      <charset val="134"/>
    </font>
    <font>
      <b/>
      <i/>
      <sz val="14"/>
      <name val="Calibri"/>
      <charset val="134"/>
    </font>
    <font>
      <i/>
      <sz val="14"/>
      <name val="Calibri"/>
      <charset val="134"/>
    </font>
    <font>
      <b/>
      <sz val="14"/>
      <name val="Calibri"/>
      <charset val="134"/>
    </font>
    <font>
      <i/>
      <sz val="14"/>
      <color theme="1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rgb="FF00B05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8">
    <xf numFmtId="0" fontId="0" fillId="0" borderId="0"/>
    <xf numFmtId="165" fontId="2" fillId="0" borderId="0" applyFont="0" applyFill="0" applyBorder="0" applyAlignment="0" applyProtection="0"/>
    <xf numFmtId="9" fontId="99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9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center"/>
    </xf>
    <xf numFmtId="165" fontId="98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97" fillId="0" borderId="0"/>
    <xf numFmtId="0" fontId="15" fillId="0" borderId="0"/>
    <xf numFmtId="0" fontId="2" fillId="0" borderId="0"/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</cellStyleXfs>
  <cellXfs count="1028">
    <xf numFmtId="0" fontId="0" fillId="0" borderId="0" xfId="0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4" fontId="1" fillId="3" borderId="6" xfId="3" applyFont="1" applyFill="1" applyBorder="1" applyAlignment="1">
      <alignment horizontal="center" vertical="center"/>
    </xf>
    <xf numFmtId="164" fontId="1" fillId="3" borderId="0" xfId="3" applyFont="1" applyFill="1" applyBorder="1" applyAlignment="1">
      <alignment horizontal="center" vertical="center"/>
    </xf>
    <xf numFmtId="164" fontId="1" fillId="3" borderId="7" xfId="3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64" fontId="1" fillId="3" borderId="9" xfId="3" applyFont="1" applyFill="1" applyBorder="1" applyAlignment="1">
      <alignment horizontal="center" vertical="center"/>
    </xf>
    <xf numFmtId="164" fontId="1" fillId="3" borderId="10" xfId="3" applyFont="1" applyFill="1" applyBorder="1" applyAlignment="1">
      <alignment horizontal="center" vertical="center"/>
    </xf>
    <xf numFmtId="164" fontId="3" fillId="0" borderId="9" xfId="3" applyFont="1" applyBorder="1" applyAlignment="1">
      <alignment horizontal="center" vertical="center"/>
    </xf>
    <xf numFmtId="164" fontId="3" fillId="0" borderId="5" xfId="3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3" applyNumberFormat="1" applyFont="1" applyBorder="1" applyAlignment="1">
      <alignment horizontal="center" vertical="center"/>
    </xf>
    <xf numFmtId="164" fontId="2" fillId="0" borderId="12" xfId="3" applyFont="1" applyBorder="1" applyAlignment="1">
      <alignment horizontal="center" vertical="center"/>
    </xf>
    <xf numFmtId="164" fontId="2" fillId="0" borderId="12" xfId="3" applyFont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164" fontId="3" fillId="6" borderId="12" xfId="3" applyFont="1" applyFill="1" applyBorder="1" applyAlignment="1">
      <alignment horizontal="center" vertical="center"/>
    </xf>
    <xf numFmtId="164" fontId="2" fillId="0" borderId="0" xfId="3" applyFont="1"/>
    <xf numFmtId="1" fontId="2" fillId="0" borderId="12" xfId="1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3" borderId="12" xfId="0" applyFont="1" applyFill="1" applyBorder="1" applyAlignment="1">
      <alignment horizontal="center" vertical="center" wrapText="1"/>
    </xf>
    <xf numFmtId="169" fontId="1" fillId="3" borderId="12" xfId="1" applyNumberFormat="1" applyFont="1" applyFill="1" applyBorder="1" applyAlignment="1">
      <alignment horizontal="center" vertical="center"/>
    </xf>
    <xf numFmtId="169" fontId="2" fillId="0" borderId="12" xfId="1" applyNumberFormat="1" applyBorder="1" applyAlignment="1">
      <alignment vertical="center"/>
    </xf>
    <xf numFmtId="164" fontId="3" fillId="5" borderId="12" xfId="0" applyNumberFormat="1" applyFont="1" applyFill="1" applyBorder="1" applyAlignment="1">
      <alignment horizontal="center" vertical="center"/>
    </xf>
    <xf numFmtId="0" fontId="2" fillId="0" borderId="0" xfId="25">
      <alignment vertical="center"/>
    </xf>
    <xf numFmtId="0" fontId="1" fillId="0" borderId="0" xfId="25" applyFont="1" applyAlignment="1">
      <alignment horizontal="center" vertical="center"/>
    </xf>
    <xf numFmtId="9" fontId="1" fillId="2" borderId="12" xfId="25" applyNumberFormat="1" applyFont="1" applyFill="1" applyBorder="1">
      <alignment vertical="center"/>
    </xf>
    <xf numFmtId="0" fontId="8" fillId="0" borderId="12" xfId="25" applyFont="1" applyBorder="1" applyAlignment="1">
      <alignment horizontal="center" vertical="center"/>
    </xf>
    <xf numFmtId="170" fontId="8" fillId="0" borderId="12" xfId="16" applyNumberFormat="1" applyFont="1" applyBorder="1">
      <alignment vertical="center"/>
    </xf>
    <xf numFmtId="0" fontId="8" fillId="0" borderId="12" xfId="25" applyFont="1" applyBorder="1">
      <alignment vertical="center"/>
    </xf>
    <xf numFmtId="0" fontId="9" fillId="0" borderId="12" xfId="25" applyFont="1" applyBorder="1">
      <alignment vertical="center"/>
    </xf>
    <xf numFmtId="170" fontId="2" fillId="0" borderId="0" xfId="25" applyNumberFormat="1">
      <alignment vertical="center"/>
    </xf>
    <xf numFmtId="0" fontId="2" fillId="0" borderId="0" xfId="25" applyAlignment="1">
      <alignment horizontal="center" vertical="center"/>
    </xf>
    <xf numFmtId="0" fontId="2" fillId="0" borderId="0" xfId="25" applyAlignment="1"/>
    <xf numFmtId="0" fontId="2" fillId="0" borderId="0" xfId="25" applyAlignment="1">
      <alignment horizontal="center"/>
    </xf>
    <xf numFmtId="164" fontId="0" fillId="0" borderId="0" xfId="8" applyNumberFormat="1" applyFont="1" applyAlignment="1"/>
    <xf numFmtId="0" fontId="4" fillId="0" borderId="0" xfId="25" applyFont="1" applyAlignment="1"/>
    <xf numFmtId="0" fontId="1" fillId="0" borderId="0" xfId="25" applyFont="1">
      <alignment vertical="center"/>
    </xf>
    <xf numFmtId="170" fontId="2" fillId="0" borderId="0" xfId="16" applyNumberFormat="1">
      <alignment vertical="center"/>
    </xf>
    <xf numFmtId="170" fontId="2" fillId="0" borderId="0" xfId="16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/>
    <xf numFmtId="169" fontId="1" fillId="7" borderId="16" xfId="1" applyNumberFormat="1" applyFont="1" applyFill="1" applyBorder="1" applyAlignment="1">
      <alignment horizontal="center" vertical="center"/>
    </xf>
    <xf numFmtId="169" fontId="1" fillId="7" borderId="12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4" fontId="0" fillId="0" borderId="12" xfId="0" applyNumberForma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69" fontId="0" fillId="0" borderId="12" xfId="1" applyNumberFormat="1" applyFont="1" applyBorder="1" applyAlignment="1">
      <alignment horizontal="left" vertical="center"/>
    </xf>
    <xf numFmtId="169" fontId="2" fillId="0" borderId="12" xfId="1" applyNumberFormat="1" applyFont="1" applyBorder="1" applyAlignment="1">
      <alignment horizontal="left" vertical="center"/>
    </xf>
    <xf numFmtId="0" fontId="0" fillId="0" borderId="12" xfId="0" applyBorder="1"/>
    <xf numFmtId="169" fontId="1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3" applyFont="1"/>
    <xf numFmtId="164" fontId="0" fillId="0" borderId="0" xfId="3" applyFont="1" applyAlignment="1">
      <alignment horizontal="center" vertical="center"/>
    </xf>
    <xf numFmtId="164" fontId="0" fillId="0" borderId="0" xfId="3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0" xfId="3" applyFont="1" applyBorder="1" applyAlignment="1"/>
    <xf numFmtId="9" fontId="1" fillId="7" borderId="12" xfId="2" applyFont="1" applyFill="1" applyBorder="1" applyAlignment="1">
      <alignment horizontal="center" vertical="center"/>
    </xf>
    <xf numFmtId="0" fontId="11" fillId="0" borderId="0" xfId="22" applyFont="1" applyAlignment="1">
      <alignment horizontal="left" vertical="center"/>
    </xf>
    <xf numFmtId="0" fontId="12" fillId="0" borderId="0" xfId="22" applyFont="1" applyAlignment="1">
      <alignment horizontal="center" vertical="center"/>
    </xf>
    <xf numFmtId="0" fontId="13" fillId="0" borderId="0" xfId="22" applyFont="1" applyAlignment="1">
      <alignment horizontal="left" vertical="center"/>
    </xf>
    <xf numFmtId="0" fontId="14" fillId="0" borderId="0" xfId="22" applyFont="1" applyAlignment="1">
      <alignment horizontal="left" vertical="center"/>
    </xf>
    <xf numFmtId="0" fontId="12" fillId="0" borderId="0" xfId="22" applyFont="1" applyAlignment="1">
      <alignment horizontal="left" vertical="top"/>
    </xf>
    <xf numFmtId="0" fontId="15" fillId="0" borderId="0" xfId="22" applyAlignment="1">
      <alignment horizontal="center" vertical="top"/>
    </xf>
    <xf numFmtId="0" fontId="15" fillId="0" borderId="0" xfId="22" applyAlignment="1">
      <alignment horizontal="left" vertical="center"/>
    </xf>
    <xf numFmtId="0" fontId="15" fillId="0" borderId="0" xfId="22" applyAlignment="1">
      <alignment horizontal="center" vertical="center"/>
    </xf>
    <xf numFmtId="0" fontId="15" fillId="0" borderId="0" xfId="22" applyAlignment="1">
      <alignment horizontal="left" vertical="top"/>
    </xf>
    <xf numFmtId="0" fontId="16" fillId="0" borderId="0" xfId="22" applyFont="1" applyAlignment="1">
      <alignment horizontal="left" vertical="top"/>
    </xf>
    <xf numFmtId="0" fontId="17" fillId="0" borderId="0" xfId="22" applyFont="1" applyAlignment="1">
      <alignment horizontal="left" vertical="top"/>
    </xf>
    <xf numFmtId="1" fontId="16" fillId="0" borderId="0" xfId="22" applyNumberFormat="1" applyFont="1" applyAlignment="1">
      <alignment horizontal="left" vertical="top"/>
    </xf>
    <xf numFmtId="1" fontId="16" fillId="0" borderId="0" xfId="22" applyNumberFormat="1" applyFont="1" applyAlignment="1">
      <alignment horizontal="center" vertical="center"/>
    </xf>
    <xf numFmtId="171" fontId="0" fillId="0" borderId="0" xfId="7" applyNumberFormat="1" applyFont="1" applyAlignment="1">
      <alignment horizontal="left" vertical="top"/>
    </xf>
    <xf numFmtId="1" fontId="0" fillId="0" borderId="0" xfId="7" applyNumberFormat="1" applyFont="1" applyAlignment="1">
      <alignment horizontal="center" vertical="top"/>
    </xf>
    <xf numFmtId="172" fontId="0" fillId="0" borderId="0" xfId="15" applyNumberFormat="1" applyFont="1" applyAlignment="1">
      <alignment horizontal="center" vertical="top"/>
    </xf>
    <xf numFmtId="1" fontId="18" fillId="0" borderId="0" xfId="7" applyNumberFormat="1" applyFont="1" applyAlignment="1">
      <alignment horizontal="center" vertical="top"/>
    </xf>
    <xf numFmtId="0" fontId="11" fillId="0" borderId="0" xfId="22" applyFont="1" applyAlignment="1">
      <alignment horizontal="center" vertical="center"/>
    </xf>
    <xf numFmtId="0" fontId="19" fillId="0" borderId="0" xfId="22" applyFont="1" applyAlignment="1">
      <alignment horizontal="left" vertical="center"/>
    </xf>
    <xf numFmtId="0" fontId="20" fillId="0" borderId="0" xfId="22" applyFont="1" applyAlignment="1">
      <alignment horizontal="left" vertical="center" wrapText="1"/>
    </xf>
    <xf numFmtId="0" fontId="20" fillId="0" borderId="0" xfId="22" applyFont="1" applyAlignment="1">
      <alignment horizontal="left" vertical="center"/>
    </xf>
    <xf numFmtId="0" fontId="20" fillId="0" borderId="0" xfId="22" applyFont="1" applyAlignment="1">
      <alignment horizontal="center" vertical="center" wrapText="1"/>
    </xf>
    <xf numFmtId="169" fontId="20" fillId="0" borderId="0" xfId="22" applyNumberFormat="1" applyFont="1" applyAlignment="1">
      <alignment vertical="center" wrapText="1"/>
    </xf>
    <xf numFmtId="0" fontId="19" fillId="0" borderId="0" xfId="22" applyFont="1" applyAlignment="1">
      <alignment horizontal="left" vertical="center" wrapText="1"/>
    </xf>
    <xf numFmtId="0" fontId="20" fillId="0" borderId="26" xfId="22" applyFont="1" applyBorder="1" applyAlignment="1">
      <alignment horizontal="left" vertical="center"/>
    </xf>
    <xf numFmtId="0" fontId="20" fillId="0" borderId="26" xfId="22" applyFont="1" applyBorder="1" applyAlignment="1">
      <alignment horizontal="center" vertical="center" wrapText="1"/>
    </xf>
    <xf numFmtId="0" fontId="11" fillId="0" borderId="26" xfId="22" applyFont="1" applyBorder="1" applyAlignment="1">
      <alignment horizontal="left" vertical="center" wrapText="1"/>
    </xf>
    <xf numFmtId="0" fontId="19" fillId="0" borderId="26" xfId="22" applyFont="1" applyBorder="1" applyAlignment="1">
      <alignment horizontal="left" vertical="center" wrapText="1"/>
    </xf>
    <xf numFmtId="0" fontId="20" fillId="8" borderId="29" xfId="22" applyFont="1" applyFill="1" applyBorder="1" applyAlignment="1">
      <alignment horizontal="center" vertical="center" wrapText="1"/>
    </xf>
    <xf numFmtId="0" fontId="20" fillId="9" borderId="35" xfId="22" applyFont="1" applyFill="1" applyBorder="1" applyAlignment="1">
      <alignment horizontal="center" vertical="center" wrapText="1"/>
    </xf>
    <xf numFmtId="1" fontId="13" fillId="0" borderId="38" xfId="22" applyNumberFormat="1" applyFont="1" applyBorder="1" applyAlignment="1">
      <alignment horizontal="center" vertical="center" shrinkToFit="1"/>
    </xf>
    <xf numFmtId="0" fontId="21" fillId="0" borderId="16" xfId="22" applyFont="1" applyBorder="1" applyAlignment="1">
      <alignment vertical="center"/>
    </xf>
    <xf numFmtId="1" fontId="22" fillId="4" borderId="15" xfId="22" applyNumberFormat="1" applyFont="1" applyFill="1" applyBorder="1" applyAlignment="1" applyProtection="1">
      <alignment horizontal="center" vertical="center"/>
      <protection locked="0"/>
    </xf>
    <xf numFmtId="0" fontId="23" fillId="0" borderId="16" xfId="22" applyFont="1" applyBorder="1" applyAlignment="1">
      <alignment horizontal="center" vertical="center"/>
    </xf>
    <xf numFmtId="173" fontId="22" fillId="4" borderId="12" xfId="22" applyNumberFormat="1" applyFont="1" applyFill="1" applyBorder="1" applyAlignment="1" applyProtection="1">
      <alignment horizontal="right" vertical="center"/>
      <protection locked="0"/>
    </xf>
    <xf numFmtId="164" fontId="24" fillId="0" borderId="39" xfId="14" applyNumberFormat="1" applyFont="1" applyBorder="1" applyAlignment="1">
      <alignment horizontal="right" vertical="center" shrinkToFit="1"/>
    </xf>
    <xf numFmtId="164" fontId="24" fillId="0" borderId="35" xfId="14" applyNumberFormat="1" applyFont="1" applyBorder="1" applyAlignment="1">
      <alignment horizontal="right" vertical="center" shrinkToFit="1"/>
    </xf>
    <xf numFmtId="0" fontId="22" fillId="4" borderId="12" xfId="22" applyFont="1" applyFill="1" applyBorder="1" applyAlignment="1" applyProtection="1">
      <alignment horizontal="right" vertical="center"/>
      <protection locked="0"/>
    </xf>
    <xf numFmtId="0" fontId="21" fillId="4" borderId="15" xfId="22" applyFont="1" applyFill="1" applyBorder="1" applyAlignment="1">
      <alignment horizontal="center" vertical="center"/>
    </xf>
    <xf numFmtId="0" fontId="14" fillId="0" borderId="40" xfId="22" applyFont="1" applyBorder="1" applyAlignment="1">
      <alignment horizontal="center" vertical="center"/>
    </xf>
    <xf numFmtId="164" fontId="14" fillId="0" borderId="40" xfId="7" applyFont="1" applyFill="1" applyBorder="1" applyAlignment="1">
      <alignment horizontal="center" vertical="center" shrinkToFit="1"/>
    </xf>
    <xf numFmtId="164" fontId="14" fillId="0" borderId="40" xfId="22" applyNumberFormat="1" applyFont="1" applyBorder="1" applyAlignment="1">
      <alignment horizontal="center" vertical="center"/>
    </xf>
    <xf numFmtId="169" fontId="14" fillId="0" borderId="40" xfId="15" applyNumberFormat="1" applyFont="1" applyBorder="1" applyAlignment="1">
      <alignment horizontal="right" vertical="center" shrinkToFit="1"/>
    </xf>
    <xf numFmtId="169" fontId="14" fillId="0" borderId="40" xfId="15" applyNumberFormat="1" applyFont="1" applyBorder="1" applyAlignment="1">
      <alignment horizontal="right" vertical="center"/>
    </xf>
    <xf numFmtId="164" fontId="19" fillId="0" borderId="0" xfId="7" applyFont="1" applyAlignment="1">
      <alignment horizontal="left" vertical="center"/>
    </xf>
    <xf numFmtId="0" fontId="12" fillId="0" borderId="0" xfId="22" applyFont="1" applyAlignment="1">
      <alignment horizontal="center" vertical="top"/>
    </xf>
    <xf numFmtId="0" fontId="12" fillId="0" borderId="0" xfId="22" applyFont="1" applyAlignment="1">
      <alignment horizontal="left" vertical="center"/>
    </xf>
    <xf numFmtId="0" fontId="19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center"/>
    </xf>
    <xf numFmtId="1" fontId="19" fillId="0" borderId="0" xfId="22" applyNumberFormat="1" applyFont="1" applyAlignment="1">
      <alignment horizontal="center" vertical="center"/>
    </xf>
    <xf numFmtId="171" fontId="11" fillId="0" borderId="0" xfId="7" applyNumberFormat="1" applyFont="1" applyAlignment="1">
      <alignment horizontal="left" vertical="center"/>
    </xf>
    <xf numFmtId="1" fontId="11" fillId="0" borderId="0" xfId="7" applyNumberFormat="1" applyFont="1" applyAlignment="1">
      <alignment horizontal="center" vertical="center"/>
    </xf>
    <xf numFmtId="172" fontId="11" fillId="0" borderId="0" xfId="15" applyNumberFormat="1" applyFont="1" applyAlignment="1">
      <alignment horizontal="center" vertical="center"/>
    </xf>
    <xf numFmtId="1" fontId="20" fillId="0" borderId="0" xfId="22" applyNumberFormat="1" applyFont="1" applyAlignment="1">
      <alignment horizontal="center" vertical="center" wrapText="1"/>
    </xf>
    <xf numFmtId="0" fontId="20" fillId="0" borderId="0" xfId="22" applyFont="1" applyAlignment="1">
      <alignment vertical="center" wrapText="1"/>
    </xf>
    <xf numFmtId="172" fontId="20" fillId="0" borderId="0" xfId="15" applyNumberFormat="1" applyFont="1" applyAlignment="1">
      <alignment horizontal="center" vertical="center" wrapText="1"/>
    </xf>
    <xf numFmtId="1" fontId="20" fillId="0" borderId="0" xfId="22" applyNumberFormat="1" applyFont="1" applyAlignment="1">
      <alignment horizontal="left" vertical="center" wrapText="1"/>
    </xf>
    <xf numFmtId="169" fontId="25" fillId="0" borderId="39" xfId="15" applyNumberFormat="1" applyFont="1" applyFill="1" applyBorder="1" applyAlignment="1">
      <alignment horizontal="right" vertical="center" shrinkToFit="1"/>
    </xf>
    <xf numFmtId="9" fontId="25" fillId="0" borderId="0" xfId="27" applyFont="1" applyFill="1" applyBorder="1" applyAlignment="1">
      <alignment horizontal="center" vertical="center"/>
    </xf>
    <xf numFmtId="1" fontId="25" fillId="0" borderId="0" xfId="27" applyNumberFormat="1" applyFont="1" applyFill="1" applyBorder="1" applyAlignment="1">
      <alignment horizontal="center" vertical="center"/>
    </xf>
    <xf numFmtId="1" fontId="13" fillId="0" borderId="0" xfId="7" applyNumberFormat="1" applyFont="1" applyFill="1" applyAlignment="1">
      <alignment horizontal="center" vertical="center"/>
    </xf>
    <xf numFmtId="171" fontId="13" fillId="0" borderId="0" xfId="7" applyNumberFormat="1" applyFont="1" applyFill="1" applyAlignment="1">
      <alignment horizontal="left" vertical="center"/>
    </xf>
    <xf numFmtId="172" fontId="13" fillId="0" borderId="0" xfId="15" applyNumberFormat="1" applyFont="1" applyFill="1" applyAlignment="1">
      <alignment horizontal="center" vertical="center"/>
    </xf>
    <xf numFmtId="9" fontId="14" fillId="0" borderId="0" xfId="27" applyFont="1" applyFill="1" applyBorder="1" applyAlignment="1">
      <alignment horizontal="center" vertical="center"/>
    </xf>
    <xf numFmtId="1" fontId="14" fillId="0" borderId="0" xfId="27" applyNumberFormat="1" applyFont="1" applyFill="1" applyBorder="1" applyAlignment="1">
      <alignment horizontal="center" vertical="center"/>
    </xf>
    <xf numFmtId="1" fontId="14" fillId="0" borderId="0" xfId="7" applyNumberFormat="1" applyFont="1" applyAlignment="1">
      <alignment horizontal="center" vertical="center"/>
    </xf>
    <xf numFmtId="171" fontId="14" fillId="0" borderId="0" xfId="7" applyNumberFormat="1" applyFont="1" applyAlignment="1">
      <alignment horizontal="left" vertical="center"/>
    </xf>
    <xf numFmtId="172" fontId="14" fillId="0" borderId="0" xfId="15" applyNumberFormat="1" applyFont="1" applyAlignment="1">
      <alignment horizontal="center" vertical="center"/>
    </xf>
    <xf numFmtId="164" fontId="25" fillId="0" borderId="0" xfId="22" applyNumberFormat="1" applyFont="1" applyAlignment="1">
      <alignment horizontal="left" vertical="center"/>
    </xf>
    <xf numFmtId="164" fontId="19" fillId="0" borderId="0" xfId="22" applyNumberFormat="1" applyFont="1" applyAlignment="1">
      <alignment horizontal="left" vertical="center"/>
    </xf>
    <xf numFmtId="0" fontId="26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top"/>
    </xf>
    <xf numFmtId="171" fontId="12" fillId="0" borderId="0" xfId="7" applyNumberFormat="1" applyFont="1" applyAlignment="1">
      <alignment horizontal="left" vertical="top"/>
    </xf>
    <xf numFmtId="1" fontId="12" fillId="0" borderId="0" xfId="7" applyNumberFormat="1" applyFont="1" applyAlignment="1">
      <alignment horizontal="center" vertical="top"/>
    </xf>
    <xf numFmtId="172" fontId="12" fillId="0" borderId="0" xfId="15" applyNumberFormat="1" applyFont="1" applyAlignment="1">
      <alignment horizontal="center" vertical="top"/>
    </xf>
    <xf numFmtId="1" fontId="19" fillId="0" borderId="0" xfId="22" applyNumberFormat="1" applyFont="1" applyAlignment="1">
      <alignment horizontal="center" vertical="center" wrapText="1"/>
    </xf>
    <xf numFmtId="1" fontId="26" fillId="0" borderId="0" xfId="7" applyNumberFormat="1" applyFont="1" applyAlignment="1">
      <alignment horizontal="center" vertical="top"/>
    </xf>
    <xf numFmtId="0" fontId="20" fillId="0" borderId="41" xfId="22" applyFont="1" applyBorder="1" applyAlignment="1">
      <alignment horizontal="left" vertical="center" wrapText="1"/>
    </xf>
    <xf numFmtId="171" fontId="12" fillId="0" borderId="0" xfId="7" applyNumberFormat="1" applyFont="1" applyAlignment="1">
      <alignment horizontal="center" vertical="center"/>
    </xf>
    <xf numFmtId="171" fontId="19" fillId="0" borderId="0" xfId="7" applyNumberFormat="1" applyFont="1" applyAlignment="1">
      <alignment horizontal="left" vertical="center"/>
    </xf>
    <xf numFmtId="0" fontId="27" fillId="0" borderId="0" xfId="21" applyFont="1"/>
    <xf numFmtId="0" fontId="28" fillId="0" borderId="0" xfId="21" applyFont="1"/>
    <xf numFmtId="0" fontId="29" fillId="0" borderId="0" xfId="21" applyFont="1" applyAlignment="1">
      <alignment wrapText="1"/>
    </xf>
    <xf numFmtId="0" fontId="30" fillId="0" borderId="0" xfId="21" applyFont="1" applyAlignment="1">
      <alignment horizontal="center" vertical="center" wrapText="1"/>
    </xf>
    <xf numFmtId="0" fontId="31" fillId="0" borderId="0" xfId="21" applyFont="1"/>
    <xf numFmtId="0" fontId="29" fillId="0" borderId="0" xfId="21" applyFont="1"/>
    <xf numFmtId="0" fontId="32" fillId="0" borderId="0" xfId="21" applyFont="1" applyAlignment="1">
      <alignment horizontal="center"/>
    </xf>
    <xf numFmtId="0" fontId="33" fillId="0" borderId="0" xfId="21" applyFont="1"/>
    <xf numFmtId="0" fontId="34" fillId="0" borderId="0" xfId="21" applyFont="1"/>
    <xf numFmtId="0" fontId="33" fillId="0" borderId="0" xfId="21" applyFont="1" applyAlignment="1">
      <alignment horizontal="left"/>
    </xf>
    <xf numFmtId="0" fontId="34" fillId="0" borderId="45" xfId="21" applyFont="1" applyBorder="1" applyAlignment="1">
      <alignment horizontal="center" vertical="center" wrapText="1"/>
    </xf>
    <xf numFmtId="0" fontId="34" fillId="0" borderId="19" xfId="21" applyFont="1" applyBorder="1" applyAlignment="1">
      <alignment horizontal="center" vertical="center" wrapText="1"/>
    </xf>
    <xf numFmtId="0" fontId="34" fillId="0" borderId="14" xfId="21" applyFont="1" applyBorder="1" applyAlignment="1">
      <alignment horizontal="center" vertical="center" wrapText="1"/>
    </xf>
    <xf numFmtId="0" fontId="35" fillId="0" borderId="14" xfId="21" applyFont="1" applyBorder="1" applyAlignment="1">
      <alignment horizontal="center" vertical="center" wrapText="1"/>
    </xf>
    <xf numFmtId="0" fontId="28" fillId="0" borderId="46" xfId="21" applyFont="1" applyBorder="1"/>
    <xf numFmtId="0" fontId="28" fillId="0" borderId="47" xfId="21" applyFont="1" applyBorder="1"/>
    <xf numFmtId="0" fontId="28" fillId="0" borderId="48" xfId="21" applyFont="1" applyBorder="1"/>
    <xf numFmtId="0" fontId="36" fillId="0" borderId="48" xfId="21" applyFont="1" applyBorder="1" applyAlignment="1">
      <alignment horizontal="center" vertical="center" wrapText="1"/>
    </xf>
    <xf numFmtId="0" fontId="37" fillId="0" borderId="49" xfId="21" applyFont="1" applyBorder="1" applyAlignment="1">
      <alignment horizontal="center"/>
    </xf>
    <xf numFmtId="0" fontId="37" fillId="0" borderId="17" xfId="21" applyFont="1" applyBorder="1"/>
    <xf numFmtId="14" fontId="37" fillId="0" borderId="12" xfId="21" applyNumberFormat="1" applyFont="1" applyBorder="1" applyAlignment="1">
      <alignment horizontal="center" vertical="center"/>
    </xf>
    <xf numFmtId="0" fontId="38" fillId="0" borderId="12" xfId="21" applyFont="1" applyBorder="1" applyAlignment="1">
      <alignment horizontal="center" vertical="center" wrapText="1"/>
    </xf>
    <xf numFmtId="0" fontId="37" fillId="0" borderId="12" xfId="21" applyFont="1" applyBorder="1" applyAlignment="1">
      <alignment horizontal="center"/>
    </xf>
    <xf numFmtId="164" fontId="37" fillId="0" borderId="12" xfId="5" applyFont="1" applyFill="1" applyBorder="1"/>
    <xf numFmtId="164" fontId="37" fillId="0" borderId="12" xfId="5" applyFont="1" applyFill="1" applyBorder="1" applyAlignment="1">
      <alignment horizontal="center" readingOrder="1"/>
    </xf>
    <xf numFmtId="14" fontId="37" fillId="0" borderId="12" xfId="21" applyNumberFormat="1" applyFont="1" applyBorder="1" applyAlignment="1">
      <alignment horizontal="center"/>
    </xf>
    <xf numFmtId="0" fontId="39" fillId="0" borderId="14" xfId="21" applyFont="1" applyBorder="1"/>
    <xf numFmtId="174" fontId="39" fillId="0" borderId="14" xfId="21" applyNumberFormat="1" applyFont="1" applyBorder="1" applyAlignment="1">
      <alignment horizontal="center"/>
    </xf>
    <xf numFmtId="0" fontId="39" fillId="0" borderId="14" xfId="21" applyFont="1" applyBorder="1" applyAlignment="1">
      <alignment horizontal="center"/>
    </xf>
    <xf numFmtId="164" fontId="39" fillId="0" borderId="22" xfId="5" applyFont="1" applyFill="1" applyBorder="1"/>
    <xf numFmtId="164" fontId="28" fillId="0" borderId="12" xfId="5" applyFont="1" applyFill="1" applyBorder="1"/>
    <xf numFmtId="164" fontId="39" fillId="3" borderId="50" xfId="5" applyFont="1" applyFill="1" applyBorder="1" applyAlignment="1">
      <alignment horizontal="center" vertical="center" readingOrder="1"/>
    </xf>
    <xf numFmtId="0" fontId="28" fillId="0" borderId="14" xfId="21" applyFont="1" applyBorder="1"/>
    <xf numFmtId="174" fontId="28" fillId="0" borderId="14" xfId="21" applyNumberFormat="1" applyFont="1" applyBorder="1" applyAlignment="1">
      <alignment horizontal="center"/>
    </xf>
    <xf numFmtId="0" fontId="28" fillId="0" borderId="14" xfId="21" applyFont="1" applyBorder="1" applyAlignment="1">
      <alignment horizontal="center"/>
    </xf>
    <xf numFmtId="164" fontId="28" fillId="0" borderId="14" xfId="5" applyFont="1" applyFill="1" applyBorder="1"/>
    <xf numFmtId="164" fontId="28" fillId="0" borderId="14" xfId="5" applyFont="1" applyFill="1" applyBorder="1" applyAlignment="1">
      <alignment horizontal="center" vertical="center" readingOrder="1"/>
    </xf>
    <xf numFmtId="0" fontId="40" fillId="0" borderId="14" xfId="21" applyFont="1" applyBorder="1"/>
    <xf numFmtId="14" fontId="28" fillId="0" borderId="14" xfId="21" applyNumberFormat="1" applyFont="1" applyBorder="1" applyAlignment="1">
      <alignment horizontal="center"/>
    </xf>
    <xf numFmtId="175" fontId="28" fillId="0" borderId="14" xfId="21" applyNumberFormat="1" applyFont="1" applyBorder="1" applyAlignment="1">
      <alignment horizontal="center"/>
    </xf>
    <xf numFmtId="0" fontId="28" fillId="0" borderId="12" xfId="21" applyFont="1" applyBorder="1"/>
    <xf numFmtId="175" fontId="28" fillId="0" borderId="12" xfId="21" applyNumberFormat="1" applyFont="1" applyBorder="1" applyAlignment="1">
      <alignment horizontal="center"/>
    </xf>
    <xf numFmtId="0" fontId="28" fillId="0" borderId="12" xfId="21" applyFont="1" applyBorder="1" applyAlignment="1">
      <alignment horizontal="center"/>
    </xf>
    <xf numFmtId="164" fontId="28" fillId="0" borderId="12" xfId="5" applyFont="1" applyFill="1" applyBorder="1" applyAlignment="1">
      <alignment horizontal="center" vertical="center" readingOrder="1"/>
    </xf>
    <xf numFmtId="0" fontId="41" fillId="0" borderId="12" xfId="21" applyFont="1" applyBorder="1" applyAlignment="1">
      <alignment vertical="center"/>
    </xf>
    <xf numFmtId="0" fontId="42" fillId="0" borderId="12" xfId="21" applyFont="1" applyBorder="1" applyAlignment="1">
      <alignment horizontal="center" vertical="center" wrapText="1"/>
    </xf>
    <xf numFmtId="0" fontId="41" fillId="0" borderId="12" xfId="21" applyFont="1" applyBorder="1"/>
    <xf numFmtId="164" fontId="41" fillId="0" borderId="12" xfId="5" applyFont="1" applyFill="1" applyBorder="1"/>
    <xf numFmtId="164" fontId="34" fillId="0" borderId="0" xfId="5" applyFont="1" applyFill="1" applyBorder="1"/>
    <xf numFmtId="169" fontId="34" fillId="0" borderId="0" xfId="12" applyNumberFormat="1" applyFont="1"/>
    <xf numFmtId="176" fontId="43" fillId="0" borderId="0" xfId="0" applyNumberFormat="1" applyFont="1" applyAlignment="1">
      <alignment vertical="center"/>
    </xf>
    <xf numFmtId="164" fontId="29" fillId="0" borderId="0" xfId="5" applyFont="1" applyFill="1" applyBorder="1"/>
    <xf numFmtId="164" fontId="29" fillId="0" borderId="0" xfId="21" applyNumberFormat="1" applyFont="1"/>
    <xf numFmtId="169" fontId="29" fillId="0" borderId="0" xfId="12" applyNumberFormat="1" applyFont="1" applyBorder="1"/>
    <xf numFmtId="165" fontId="29" fillId="0" borderId="0" xfId="21" applyNumberFormat="1" applyFont="1"/>
    <xf numFmtId="0" fontId="44" fillId="0" borderId="0" xfId="21" applyFont="1"/>
    <xf numFmtId="165" fontId="44" fillId="0" borderId="0" xfId="12" applyFont="1" applyBorder="1"/>
    <xf numFmtId="164" fontId="44" fillId="0" borderId="0" xfId="21" applyNumberFormat="1" applyFont="1"/>
    <xf numFmtId="169" fontId="44" fillId="0" borderId="0" xfId="12" applyNumberFormat="1" applyFont="1" applyBorder="1" applyAlignment="1"/>
    <xf numFmtId="0" fontId="29" fillId="0" borderId="0" xfId="21" applyFont="1" applyAlignment="1">
      <alignment horizontal="left"/>
    </xf>
    <xf numFmtId="0" fontId="29" fillId="0" borderId="0" xfId="21" applyFont="1" applyAlignment="1">
      <alignment horizontal="centerContinuous"/>
    </xf>
    <xf numFmtId="165" fontId="44" fillId="0" borderId="0" xfId="21" applyNumberFormat="1" applyFont="1"/>
    <xf numFmtId="0" fontId="29" fillId="0" borderId="0" xfId="21" applyFont="1" applyAlignment="1">
      <alignment horizontal="center" vertical="center"/>
    </xf>
    <xf numFmtId="0" fontId="44" fillId="0" borderId="0" xfId="21" applyFont="1" applyAlignment="1">
      <alignment horizontal="center"/>
    </xf>
    <xf numFmtId="169" fontId="45" fillId="0" borderId="0" xfId="21" applyNumberFormat="1" applyFont="1" applyAlignment="1">
      <alignment horizontal="center" vertical="center"/>
    </xf>
    <xf numFmtId="164" fontId="46" fillId="0" borderId="0" xfId="5" applyFont="1" applyFill="1" applyBorder="1"/>
    <xf numFmtId="164" fontId="47" fillId="0" borderId="0" xfId="21" applyNumberFormat="1" applyFont="1"/>
    <xf numFmtId="0" fontId="48" fillId="0" borderId="12" xfId="21" applyFont="1" applyBorder="1" applyAlignment="1">
      <alignment horizontal="center"/>
    </xf>
    <xf numFmtId="0" fontId="33" fillId="0" borderId="12" xfId="21" applyFont="1" applyBorder="1"/>
    <xf numFmtId="0" fontId="49" fillId="0" borderId="12" xfId="21" applyFont="1" applyBorder="1" applyAlignment="1">
      <alignment horizontal="center" vertical="center" wrapText="1"/>
    </xf>
    <xf numFmtId="0" fontId="34" fillId="0" borderId="12" xfId="21" applyFont="1" applyBorder="1" applyAlignment="1">
      <alignment horizontal="center"/>
    </xf>
    <xf numFmtId="164" fontId="34" fillId="0" borderId="12" xfId="5" applyFont="1" applyFill="1" applyBorder="1"/>
    <xf numFmtId="164" fontId="34" fillId="0" borderId="12" xfId="5" applyFont="1" applyFill="1" applyBorder="1" applyAlignment="1">
      <alignment horizontal="center" vertical="center" readingOrder="1"/>
    </xf>
    <xf numFmtId="164" fontId="50" fillId="0" borderId="0" xfId="21" applyNumberFormat="1" applyFont="1"/>
    <xf numFmtId="17" fontId="33" fillId="0" borderId="0" xfId="21" applyNumberFormat="1" applyFont="1"/>
    <xf numFmtId="0" fontId="33" fillId="0" borderId="12" xfId="21" applyFont="1" applyBorder="1" applyAlignment="1">
      <alignment horizontal="center" vertical="center" wrapText="1"/>
    </xf>
    <xf numFmtId="0" fontId="33" fillId="3" borderId="12" xfId="21" applyFont="1" applyFill="1" applyBorder="1" applyAlignment="1">
      <alignment horizontal="center" vertical="center" wrapText="1"/>
    </xf>
    <xf numFmtId="0" fontId="34" fillId="0" borderId="22" xfId="21" applyFont="1" applyBorder="1" applyAlignment="1">
      <alignment horizontal="center" vertical="center" wrapText="1"/>
    </xf>
    <xf numFmtId="0" fontId="34" fillId="0" borderId="54" xfId="21" applyFont="1" applyBorder="1" applyAlignment="1">
      <alignment horizontal="center" vertical="center" wrapText="1"/>
    </xf>
    <xf numFmtId="0" fontId="28" fillId="0" borderId="51" xfId="21" applyFont="1" applyBorder="1"/>
    <xf numFmtId="0" fontId="28" fillId="0" borderId="55" xfId="21" applyFont="1" applyBorder="1"/>
    <xf numFmtId="164" fontId="37" fillId="10" borderId="20" xfId="12" applyNumberFormat="1" applyFont="1" applyFill="1" applyBorder="1" applyAlignment="1">
      <alignment wrapText="1"/>
    </xf>
    <xf numFmtId="164" fontId="37" fillId="0" borderId="15" xfId="5" applyFont="1" applyFill="1" applyBorder="1"/>
    <xf numFmtId="164" fontId="37" fillId="0" borderId="56" xfId="5" applyFont="1" applyFill="1" applyBorder="1"/>
    <xf numFmtId="164" fontId="39" fillId="0" borderId="12" xfId="5" applyFont="1" applyFill="1" applyBorder="1"/>
    <xf numFmtId="164" fontId="40" fillId="0" borderId="57" xfId="5" applyFont="1" applyFill="1" applyBorder="1"/>
    <xf numFmtId="164" fontId="51" fillId="11" borderId="14" xfId="5" applyFont="1" applyFill="1" applyBorder="1"/>
    <xf numFmtId="164" fontId="28" fillId="0" borderId="22" xfId="5" applyFont="1" applyFill="1" applyBorder="1"/>
    <xf numFmtId="164" fontId="52" fillId="0" borderId="12" xfId="5" applyFont="1" applyFill="1" applyBorder="1"/>
    <xf numFmtId="164" fontId="37" fillId="10" borderId="12" xfId="12" applyNumberFormat="1" applyFont="1" applyFill="1" applyBorder="1" applyAlignment="1">
      <alignment wrapText="1"/>
    </xf>
    <xf numFmtId="164" fontId="37" fillId="0" borderId="58" xfId="5" applyFont="1" applyFill="1" applyBorder="1"/>
    <xf numFmtId="164" fontId="31" fillId="0" borderId="12" xfId="5" applyFont="1" applyFill="1" applyBorder="1"/>
    <xf numFmtId="164" fontId="41" fillId="0" borderId="58" xfId="5" applyFont="1" applyFill="1" applyBorder="1"/>
    <xf numFmtId="164" fontId="53" fillId="0" borderId="0" xfId="21" applyNumberFormat="1" applyFont="1"/>
    <xf numFmtId="165" fontId="53" fillId="0" borderId="0" xfId="21" applyNumberFormat="1" applyFont="1"/>
    <xf numFmtId="0" fontId="53" fillId="0" borderId="0" xfId="21" applyFont="1"/>
    <xf numFmtId="164" fontId="34" fillId="0" borderId="0" xfId="21" applyNumberFormat="1" applyFont="1"/>
    <xf numFmtId="0" fontId="54" fillId="0" borderId="0" xfId="21" applyFont="1"/>
    <xf numFmtId="165" fontId="54" fillId="0" borderId="0" xfId="21" applyNumberFormat="1" applyFont="1"/>
    <xf numFmtId="164" fontId="54" fillId="0" borderId="0" xfId="21" applyNumberFormat="1" applyFont="1"/>
    <xf numFmtId="0" fontId="29" fillId="0" borderId="0" xfId="21" applyFont="1" applyAlignment="1">
      <alignment horizontal="center"/>
    </xf>
    <xf numFmtId="0" fontId="29" fillId="0" borderId="0" xfId="21" applyFont="1" applyAlignment="1" applyProtection="1">
      <alignment horizontal="center" vertical="center"/>
      <protection hidden="1"/>
    </xf>
    <xf numFmtId="0" fontId="55" fillId="0" borderId="0" xfId="21" applyFont="1"/>
    <xf numFmtId="0" fontId="29" fillId="0" borderId="0" xfId="21" applyFont="1" applyAlignment="1" applyProtection="1">
      <alignment vertical="center"/>
      <protection hidden="1"/>
    </xf>
    <xf numFmtId="0" fontId="56" fillId="0" borderId="0" xfId="21" applyFont="1" applyAlignment="1">
      <alignment horizontal="center" vertical="center"/>
    </xf>
    <xf numFmtId="0" fontId="45" fillId="0" borderId="0" xfId="21" applyFont="1" applyAlignment="1">
      <alignment horizontal="center" vertical="center"/>
    </xf>
    <xf numFmtId="0" fontId="58" fillId="0" borderId="0" xfId="21" applyFont="1" applyAlignment="1">
      <alignment horizontal="center" vertical="center"/>
    </xf>
    <xf numFmtId="0" fontId="29" fillId="0" borderId="0" xfId="21" applyFont="1" applyAlignment="1">
      <alignment vertical="center"/>
    </xf>
    <xf numFmtId="164" fontId="48" fillId="10" borderId="12" xfId="12" applyNumberFormat="1" applyFont="1" applyFill="1" applyBorder="1" applyAlignment="1">
      <alignment wrapText="1"/>
    </xf>
    <xf numFmtId="164" fontId="59" fillId="0" borderId="12" xfId="5" applyFont="1" applyFill="1" applyBorder="1"/>
    <xf numFmtId="164" fontId="48" fillId="0" borderId="58" xfId="5" applyFont="1" applyFill="1" applyBorder="1"/>
    <xf numFmtId="0" fontId="44" fillId="0" borderId="12" xfId="21" applyFont="1" applyBorder="1" applyAlignment="1">
      <alignment horizontal="center" vertical="center" wrapText="1"/>
    </xf>
    <xf numFmtId="164" fontId="60" fillId="0" borderId="15" xfId="5" applyFont="1" applyFill="1" applyBorder="1"/>
    <xf numFmtId="164" fontId="28" fillId="0" borderId="15" xfId="5" applyFont="1" applyFill="1" applyBorder="1"/>
    <xf numFmtId="164" fontId="28" fillId="0" borderId="57" xfId="5" applyFont="1" applyFill="1" applyBorder="1"/>
    <xf numFmtId="164" fontId="61" fillId="0" borderId="12" xfId="5" applyFont="1" applyFill="1" applyBorder="1"/>
    <xf numFmtId="164" fontId="28" fillId="0" borderId="59" xfId="5" applyFont="1" applyFill="1" applyBorder="1"/>
    <xf numFmtId="164" fontId="28" fillId="0" borderId="18" xfId="5" applyFont="1" applyFill="1" applyBorder="1"/>
    <xf numFmtId="164" fontId="31" fillId="0" borderId="59" xfId="5" applyFont="1" applyFill="1" applyBorder="1"/>
    <xf numFmtId="164" fontId="29" fillId="0" borderId="60" xfId="5" applyFont="1" applyFill="1" applyBorder="1"/>
    <xf numFmtId="164" fontId="62" fillId="0" borderId="0" xfId="21" applyNumberFormat="1" applyFont="1"/>
    <xf numFmtId="0" fontId="62" fillId="0" borderId="0" xfId="21" applyFont="1"/>
    <xf numFmtId="164" fontId="63" fillId="0" borderId="0" xfId="24" applyNumberFormat="1" applyFont="1"/>
    <xf numFmtId="164" fontId="29" fillId="0" borderId="18" xfId="5" applyFont="1" applyFill="1" applyBorder="1"/>
    <xf numFmtId="164" fontId="29" fillId="0" borderId="59" xfId="5" applyFont="1" applyFill="1" applyBorder="1"/>
    <xf numFmtId="0" fontId="2" fillId="0" borderId="0" xfId="24"/>
    <xf numFmtId="0" fontId="1" fillId="0" borderId="0" xfId="24" applyFont="1"/>
    <xf numFmtId="0" fontId="2" fillId="12" borderId="9" xfId="24" applyFill="1" applyBorder="1"/>
    <xf numFmtId="164" fontId="0" fillId="12" borderId="9" xfId="9" applyFont="1" applyFill="1" applyBorder="1"/>
    <xf numFmtId="0" fontId="8" fillId="0" borderId="66" xfId="24" applyFont="1" applyBorder="1" applyAlignment="1">
      <alignment horizontal="center"/>
    </xf>
    <xf numFmtId="0" fontId="8" fillId="0" borderId="4" xfId="24" applyFont="1" applyBorder="1"/>
    <xf numFmtId="14" fontId="8" fillId="0" borderId="67" xfId="24" applyNumberFormat="1" applyFont="1" applyBorder="1" applyAlignment="1">
      <alignment horizontal="center" vertical="center"/>
    </xf>
    <xf numFmtId="164" fontId="8" fillId="0" borderId="4" xfId="9" applyFont="1" applyBorder="1" applyAlignment="1">
      <alignment horizontal="center"/>
    </xf>
    <xf numFmtId="0" fontId="8" fillId="0" borderId="68" xfId="24" applyFont="1" applyBorder="1" applyAlignment="1">
      <alignment horizontal="center"/>
    </xf>
    <xf numFmtId="0" fontId="8" fillId="0" borderId="69" xfId="24" applyFont="1" applyBorder="1"/>
    <xf numFmtId="14" fontId="8" fillId="0" borderId="16" xfId="24" applyNumberFormat="1" applyFont="1" applyBorder="1" applyAlignment="1">
      <alignment horizontal="center" vertical="center"/>
    </xf>
    <xf numFmtId="164" fontId="8" fillId="0" borderId="69" xfId="9" applyFont="1" applyBorder="1" applyAlignment="1">
      <alignment horizontal="center"/>
    </xf>
    <xf numFmtId="169" fontId="0" fillId="0" borderId="12" xfId="1" applyNumberFormat="1" applyFont="1" applyBorder="1" applyAlignment="1">
      <alignment vertical="center"/>
    </xf>
    <xf numFmtId="164" fontId="8" fillId="12" borderId="9" xfId="24" applyNumberFormat="1" applyFont="1" applyFill="1" applyBorder="1"/>
    <xf numFmtId="0" fontId="3" fillId="0" borderId="0" xfId="24" applyFont="1" applyAlignment="1">
      <alignment horizontal="center"/>
    </xf>
    <xf numFmtId="0" fontId="2" fillId="0" borderId="0" xfId="24" applyAlignment="1">
      <alignment horizontal="center"/>
    </xf>
    <xf numFmtId="0" fontId="4" fillId="0" borderId="0" xfId="24" applyFont="1"/>
    <xf numFmtId="176" fontId="2" fillId="0" borderId="0" xfId="24" applyNumberFormat="1"/>
    <xf numFmtId="0" fontId="4" fillId="0" borderId="0" xfId="24" applyFont="1" applyAlignment="1">
      <alignment horizontal="center"/>
    </xf>
    <xf numFmtId="0" fontId="64" fillId="0" borderId="0" xfId="23" applyFont="1"/>
    <xf numFmtId="0" fontId="65" fillId="0" borderId="0" xfId="23" applyFont="1"/>
    <xf numFmtId="0" fontId="2" fillId="0" borderId="0" xfId="23"/>
    <xf numFmtId="0" fontId="2" fillId="3" borderId="0" xfId="23" applyFill="1"/>
    <xf numFmtId="0" fontId="66" fillId="14" borderId="74" xfId="23" applyFont="1" applyFill="1" applyBorder="1" applyAlignment="1">
      <alignment horizontal="center"/>
    </xf>
    <xf numFmtId="0" fontId="66" fillId="14" borderId="2" xfId="23" applyFont="1" applyFill="1" applyBorder="1" applyAlignment="1">
      <alignment horizontal="center"/>
    </xf>
    <xf numFmtId="0" fontId="67" fillId="3" borderId="62" xfId="23" applyFont="1" applyFill="1" applyBorder="1" applyAlignment="1">
      <alignment horizontal="center"/>
    </xf>
    <xf numFmtId="14" fontId="67" fillId="3" borderId="12" xfId="0" applyNumberFormat="1" applyFont="1" applyFill="1" applyBorder="1"/>
    <xf numFmtId="0" fontId="67" fillId="3" borderId="12" xfId="0" applyFont="1" applyFill="1" applyBorder="1"/>
    <xf numFmtId="164" fontId="67" fillId="3" borderId="12" xfId="3" applyFont="1" applyFill="1" applyBorder="1"/>
    <xf numFmtId="0" fontId="67" fillId="3" borderId="12" xfId="0" applyFont="1" applyFill="1" applyBorder="1" applyAlignment="1">
      <alignment horizontal="center" vertical="center"/>
    </xf>
    <xf numFmtId="0" fontId="67" fillId="3" borderId="69" xfId="23" applyFont="1" applyFill="1" applyBorder="1" applyAlignment="1">
      <alignment horizontal="center"/>
    </xf>
    <xf numFmtId="0" fontId="68" fillId="3" borderId="69" xfId="23" applyFont="1" applyFill="1" applyBorder="1" applyAlignment="1">
      <alignment horizontal="center"/>
    </xf>
    <xf numFmtId="0" fontId="68" fillId="3" borderId="12" xfId="0" applyFont="1" applyFill="1" applyBorder="1"/>
    <xf numFmtId="164" fontId="68" fillId="3" borderId="12" xfId="3" applyFont="1" applyFill="1" applyBorder="1"/>
    <xf numFmtId="0" fontId="68" fillId="3" borderId="12" xfId="0" applyFont="1" applyFill="1" applyBorder="1" applyAlignment="1">
      <alignment horizontal="center" vertical="center"/>
    </xf>
    <xf numFmtId="0" fontId="6" fillId="3" borderId="12" xfId="0" applyFont="1" applyFill="1" applyBorder="1"/>
    <xf numFmtId="0" fontId="6" fillId="16" borderId="12" xfId="0" applyFont="1" applyFill="1" applyBorder="1"/>
    <xf numFmtId="164" fontId="6" fillId="16" borderId="12" xfId="3" applyFont="1" applyFill="1" applyBorder="1"/>
    <xf numFmtId="164" fontId="68" fillId="16" borderId="12" xfId="3" applyFont="1" applyFill="1" applyBorder="1"/>
    <xf numFmtId="0" fontId="6" fillId="16" borderId="12" xfId="0" applyFont="1" applyFill="1" applyBorder="1" applyAlignment="1">
      <alignment horizontal="center" vertical="center"/>
    </xf>
    <xf numFmtId="164" fontId="6" fillId="3" borderId="12" xfId="3" applyFont="1" applyFill="1" applyBorder="1"/>
    <xf numFmtId="0" fontId="6" fillId="3" borderId="12" xfId="0" applyFont="1" applyFill="1" applyBorder="1" applyAlignment="1">
      <alignment horizontal="center" vertical="center"/>
    </xf>
    <xf numFmtId="0" fontId="68" fillId="16" borderId="12" xfId="0" applyFont="1" applyFill="1" applyBorder="1"/>
    <xf numFmtId="0" fontId="68" fillId="16" borderId="12" xfId="0" applyFont="1" applyFill="1" applyBorder="1" applyAlignment="1">
      <alignment horizontal="center" vertical="center"/>
    </xf>
    <xf numFmtId="14" fontId="6" fillId="3" borderId="12" xfId="0" applyNumberFormat="1" applyFont="1" applyFill="1" applyBorder="1"/>
    <xf numFmtId="0" fontId="66" fillId="3" borderId="12" xfId="23" applyFont="1" applyFill="1" applyBorder="1" applyAlignment="1">
      <alignment horizontal="center" vertical="center"/>
    </xf>
    <xf numFmtId="164" fontId="66" fillId="3" borderId="12" xfId="6" applyFont="1" applyFill="1" applyBorder="1" applyAlignment="1">
      <alignment vertical="center"/>
    </xf>
    <xf numFmtId="164" fontId="2" fillId="0" borderId="0" xfId="23" applyNumberFormat="1"/>
    <xf numFmtId="0" fontId="1" fillId="0" borderId="0" xfId="23" applyFont="1" applyAlignment="1">
      <alignment horizontal="center" vertical="center"/>
    </xf>
    <xf numFmtId="0" fontId="1" fillId="0" borderId="0" xfId="23" applyFont="1" applyAlignment="1">
      <alignment vertical="center"/>
    </xf>
    <xf numFmtId="0" fontId="1" fillId="0" borderId="0" xfId="23" applyFont="1"/>
    <xf numFmtId="0" fontId="6" fillId="0" borderId="0" xfId="23" applyFont="1"/>
    <xf numFmtId="0" fontId="66" fillId="17" borderId="74" xfId="23" applyFont="1" applyFill="1" applyBorder="1" applyAlignment="1">
      <alignment horizontal="center"/>
    </xf>
    <xf numFmtId="0" fontId="66" fillId="17" borderId="48" xfId="23" applyFont="1" applyFill="1" applyBorder="1" applyAlignment="1">
      <alignment horizontal="center"/>
    </xf>
    <xf numFmtId="0" fontId="66" fillId="17" borderId="77" xfId="23" applyFont="1" applyFill="1" applyBorder="1" applyAlignment="1">
      <alignment horizontal="center"/>
    </xf>
    <xf numFmtId="0" fontId="66" fillId="17" borderId="78" xfId="23" applyFont="1" applyFill="1" applyBorder="1" applyAlignment="1">
      <alignment horizontal="center"/>
    </xf>
    <xf numFmtId="0" fontId="66" fillId="2" borderId="2" xfId="23" applyFont="1" applyFill="1" applyBorder="1" applyAlignment="1">
      <alignment horizontal="center"/>
    </xf>
    <xf numFmtId="0" fontId="66" fillId="2" borderId="78" xfId="23" applyFont="1" applyFill="1" applyBorder="1" applyAlignment="1">
      <alignment horizontal="center"/>
    </xf>
    <xf numFmtId="164" fontId="6" fillId="0" borderId="0" xfId="23" applyNumberFormat="1" applyFont="1"/>
    <xf numFmtId="164" fontId="67" fillId="0" borderId="0" xfId="6" applyFont="1"/>
    <xf numFmtId="164" fontId="67" fillId="0" borderId="0" xfId="23" applyNumberFormat="1" applyFont="1"/>
    <xf numFmtId="164" fontId="6" fillId="0" borderId="0" xfId="6" applyFont="1"/>
    <xf numFmtId="164" fontId="68" fillId="0" borderId="0" xfId="6" applyFont="1"/>
    <xf numFmtId="164" fontId="6" fillId="3" borderId="12" xfId="3" applyFont="1" applyFill="1" applyBorder="1" applyAlignment="1">
      <alignment horizontal="center"/>
    </xf>
    <xf numFmtId="164" fontId="66" fillId="3" borderId="17" xfId="6" applyFont="1" applyFill="1" applyBorder="1" applyAlignment="1">
      <alignment vertical="center"/>
    </xf>
    <xf numFmtId="169" fontId="2" fillId="0" borderId="0" xfId="1" applyNumberFormat="1" applyFont="1" applyFill="1" applyBorder="1" applyAlignment="1" applyProtection="1"/>
    <xf numFmtId="169" fontId="2" fillId="0" borderId="0" xfId="23" applyNumberFormat="1"/>
    <xf numFmtId="164" fontId="1" fillId="0" borderId="0" xfId="23" applyNumberFormat="1" applyFont="1" applyAlignment="1">
      <alignment vertical="center"/>
    </xf>
    <xf numFmtId="169" fontId="0" fillId="0" borderId="0" xfId="13" applyNumberFormat="1" applyFont="1"/>
    <xf numFmtId="0" fontId="67" fillId="0" borderId="0" xfId="23" applyFont="1"/>
    <xf numFmtId="0" fontId="68" fillId="0" borderId="0" xfId="23" applyFont="1"/>
    <xf numFmtId="169" fontId="6" fillId="0" borderId="0" xfId="13" applyNumberFormat="1" applyFont="1"/>
    <xf numFmtId="169" fontId="6" fillId="0" borderId="0" xfId="23" applyNumberFormat="1" applyFont="1"/>
    <xf numFmtId="164" fontId="0" fillId="0" borderId="0" xfId="6" applyFont="1"/>
    <xf numFmtId="0" fontId="4" fillId="0" borderId="0" xfId="23" applyFont="1" applyAlignment="1">
      <alignment horizontal="left"/>
    </xf>
    <xf numFmtId="0" fontId="4" fillId="0" borderId="0" xfId="23" applyFont="1"/>
    <xf numFmtId="0" fontId="4" fillId="0" borderId="0" xfId="23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9" fillId="3" borderId="12" xfId="0" applyFont="1" applyFill="1" applyBorder="1" applyAlignment="1">
      <alignment vertical="center"/>
    </xf>
    <xf numFmtId="164" fontId="0" fillId="0" borderId="12" xfId="3" applyFont="1" applyFill="1" applyBorder="1" applyAlignment="1">
      <alignment vertical="center"/>
    </xf>
    <xf numFmtId="164" fontId="0" fillId="3" borderId="12" xfId="3" applyFont="1" applyFill="1" applyBorder="1" applyAlignment="1">
      <alignment horizontal="left" vertical="center"/>
    </xf>
    <xf numFmtId="169" fontId="2" fillId="0" borderId="12" xfId="1" applyNumberFormat="1" applyFont="1" applyBorder="1" applyAlignment="1">
      <alignment vertical="center"/>
    </xf>
    <xf numFmtId="169" fontId="2" fillId="0" borderId="12" xfId="1" applyNumberFormat="1" applyFont="1" applyBorder="1" applyAlignment="1">
      <alignment horizontal="center" vertical="center"/>
    </xf>
    <xf numFmtId="169" fontId="0" fillId="0" borderId="12" xfId="1" applyNumberFormat="1" applyFont="1" applyFill="1" applyBorder="1" applyAlignment="1">
      <alignment vertical="center"/>
    </xf>
    <xf numFmtId="164" fontId="2" fillId="3" borderId="12" xfId="3" applyFont="1" applyFill="1" applyBorder="1" applyAlignment="1">
      <alignment horizontal="left" vertical="center"/>
    </xf>
    <xf numFmtId="0" fontId="69" fillId="3" borderId="12" xfId="0" applyFont="1" applyFill="1" applyBorder="1"/>
    <xf numFmtId="164" fontId="0" fillId="3" borderId="12" xfId="3" applyFont="1" applyFill="1" applyBorder="1" applyAlignment="1">
      <alignment vertical="center"/>
    </xf>
    <xf numFmtId="169" fontId="2" fillId="3" borderId="12" xfId="1" applyNumberFormat="1" applyFont="1" applyFill="1" applyBorder="1" applyAlignment="1">
      <alignment vertical="center"/>
    </xf>
    <xf numFmtId="169" fontId="2" fillId="3" borderId="12" xfId="1" applyNumberFormat="1" applyFont="1" applyFill="1" applyBorder="1" applyAlignment="1">
      <alignment horizontal="center" vertical="center"/>
    </xf>
    <xf numFmtId="169" fontId="0" fillId="3" borderId="12" xfId="1" applyNumberFormat="1" applyFont="1" applyFill="1" applyBorder="1" applyAlignment="1">
      <alignment vertical="center"/>
    </xf>
    <xf numFmtId="0" fontId="69" fillId="0" borderId="12" xfId="0" applyFont="1" applyBorder="1" applyAlignment="1">
      <alignment horizontal="left" vertical="center"/>
    </xf>
    <xf numFmtId="164" fontId="0" fillId="0" borderId="12" xfId="3" applyFont="1" applyFill="1" applyBorder="1" applyAlignment="1">
      <alignment horizontal="left" vertical="center"/>
    </xf>
    <xf numFmtId="169" fontId="2" fillId="0" borderId="12" xfId="1" applyNumberFormat="1" applyFont="1" applyFill="1" applyBorder="1" applyAlignment="1">
      <alignment vertical="center"/>
    </xf>
    <xf numFmtId="0" fontId="69" fillId="3" borderId="12" xfId="0" applyFont="1" applyFill="1" applyBorder="1" applyAlignment="1">
      <alignment horizontal="left" vertical="center"/>
    </xf>
    <xf numFmtId="0" fontId="69" fillId="0" borderId="12" xfId="0" applyFont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/>
    <xf numFmtId="169" fontId="0" fillId="0" borderId="12" xfId="1" applyNumberFormat="1" applyFont="1" applyFill="1" applyBorder="1" applyAlignment="1">
      <alignment horizontal="left" vertical="top"/>
    </xf>
    <xf numFmtId="164" fontId="0" fillId="3" borderId="12" xfId="3" applyFont="1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horizontal="left"/>
    </xf>
    <xf numFmtId="164" fontId="0" fillId="3" borderId="12" xfId="0" applyNumberFormat="1" applyFill="1" applyBorder="1"/>
    <xf numFmtId="164" fontId="0" fillId="3" borderId="12" xfId="0" applyNumberFormat="1" applyFill="1" applyBorder="1" applyAlignment="1">
      <alignment horizontal="left"/>
    </xf>
    <xf numFmtId="164" fontId="0" fillId="3" borderId="12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left" vertical="center"/>
    </xf>
    <xf numFmtId="164" fontId="0" fillId="3" borderId="12" xfId="3" applyFont="1" applyFill="1" applyBorder="1"/>
    <xf numFmtId="164" fontId="0" fillId="3" borderId="12" xfId="3" applyFont="1" applyFill="1" applyBorder="1" applyAlignment="1">
      <alignment horizontal="left"/>
    </xf>
    <xf numFmtId="164" fontId="0" fillId="3" borderId="12" xfId="3" applyFont="1" applyFill="1" applyBorder="1" applyAlignment="1">
      <alignment horizontal="center"/>
    </xf>
    <xf numFmtId="164" fontId="0" fillId="0" borderId="0" xfId="0" applyNumberFormat="1"/>
    <xf numFmtId="169" fontId="2" fillId="0" borderId="12" xfId="1" applyNumberFormat="1" applyFont="1" applyFill="1" applyBorder="1" applyAlignment="1">
      <alignment horizontal="left" vertical="center"/>
    </xf>
    <xf numFmtId="164" fontId="0" fillId="0" borderId="12" xfId="0" applyNumberFormat="1" applyBorder="1"/>
    <xf numFmtId="164" fontId="0" fillId="0" borderId="12" xfId="0" applyNumberFormat="1" applyBorder="1" applyAlignment="1">
      <alignment horizontal="left"/>
    </xf>
    <xf numFmtId="169" fontId="2" fillId="3" borderId="12" xfId="1" applyNumberFormat="1" applyFont="1" applyFill="1" applyBorder="1" applyAlignment="1">
      <alignment horizontal="left" vertical="center"/>
    </xf>
    <xf numFmtId="0" fontId="1" fillId="3" borderId="20" xfId="0" applyFont="1" applyFill="1" applyBorder="1"/>
    <xf numFmtId="164" fontId="0" fillId="3" borderId="20" xfId="3" applyFont="1" applyFill="1" applyBorder="1" applyAlignment="1">
      <alignment horizontal="left" vertical="center"/>
    </xf>
    <xf numFmtId="169" fontId="2" fillId="0" borderId="20" xfId="1" applyNumberFormat="1" applyFont="1" applyBorder="1" applyAlignment="1">
      <alignment vertical="center"/>
    </xf>
    <xf numFmtId="169" fontId="2" fillId="0" borderId="20" xfId="1" applyNumberFormat="1" applyFont="1" applyBorder="1" applyAlignment="1">
      <alignment horizontal="center" vertical="center"/>
    </xf>
    <xf numFmtId="169" fontId="0" fillId="0" borderId="20" xfId="1" applyNumberFormat="1" applyFont="1" applyFill="1" applyBorder="1" applyAlignment="1">
      <alignment vertical="center"/>
    </xf>
    <xf numFmtId="169" fontId="0" fillId="3" borderId="20" xfId="1" applyNumberFormat="1" applyFont="1" applyFill="1" applyBorder="1" applyAlignment="1">
      <alignment horizontal="center" vertical="center"/>
    </xf>
    <xf numFmtId="0" fontId="1" fillId="3" borderId="21" xfId="0" applyFont="1" applyFill="1" applyBorder="1"/>
    <xf numFmtId="0" fontId="1" fillId="0" borderId="12" xfId="0" applyFont="1" applyBorder="1"/>
    <xf numFmtId="164" fontId="0" fillId="0" borderId="20" xfId="3" applyFont="1" applyFill="1" applyBorder="1" applyAlignment="1">
      <alignment horizontal="left" vertical="center"/>
    </xf>
    <xf numFmtId="169" fontId="2" fillId="0" borderId="20" xfId="1" applyNumberFormat="1" applyFont="1" applyFill="1" applyBorder="1" applyAlignment="1">
      <alignment vertical="center"/>
    </xf>
    <xf numFmtId="14" fontId="2" fillId="0" borderId="20" xfId="3" applyNumberFormat="1" applyFont="1" applyFill="1" applyBorder="1" applyAlignment="1">
      <alignment vertical="center"/>
    </xf>
    <xf numFmtId="164" fontId="0" fillId="3" borderId="23" xfId="3" applyFont="1" applyFill="1" applyBorder="1" applyAlignment="1">
      <alignment horizontal="center"/>
    </xf>
    <xf numFmtId="164" fontId="2" fillId="3" borderId="12" xfId="3" applyFont="1" applyFill="1" applyBorder="1" applyAlignment="1">
      <alignment horizontal="left"/>
    </xf>
    <xf numFmtId="0" fontId="1" fillId="0" borderId="21" xfId="0" applyFont="1" applyBorder="1"/>
    <xf numFmtId="0" fontId="70" fillId="0" borderId="12" xfId="0" applyFont="1" applyBorder="1" applyAlignment="1">
      <alignment horizontal="left" vertical="center"/>
    </xf>
    <xf numFmtId="164" fontId="71" fillId="0" borderId="12" xfId="3" applyFont="1" applyFill="1" applyBorder="1" applyAlignment="1">
      <alignment vertical="center"/>
    </xf>
    <xf numFmtId="164" fontId="71" fillId="0" borderId="12" xfId="3" applyFont="1" applyFill="1" applyBorder="1" applyAlignment="1">
      <alignment horizontal="left" vertical="center"/>
    </xf>
    <xf numFmtId="169" fontId="64" fillId="0" borderId="12" xfId="1" applyNumberFormat="1" applyFont="1" applyBorder="1" applyAlignment="1">
      <alignment vertical="center"/>
    </xf>
    <xf numFmtId="169" fontId="64" fillId="0" borderId="12" xfId="1" applyNumberFormat="1" applyFont="1" applyBorder="1" applyAlignment="1">
      <alignment horizontal="center" vertical="center"/>
    </xf>
    <xf numFmtId="169" fontId="71" fillId="0" borderId="12" xfId="1" applyNumberFormat="1" applyFont="1" applyFill="1" applyBorder="1" applyAlignment="1">
      <alignment vertical="center"/>
    </xf>
    <xf numFmtId="0" fontId="70" fillId="3" borderId="12" xfId="0" applyFont="1" applyFill="1" applyBorder="1" applyAlignment="1">
      <alignment vertical="center"/>
    </xf>
    <xf numFmtId="164" fontId="71" fillId="3" borderId="12" xfId="3" applyFont="1" applyFill="1" applyBorder="1" applyAlignment="1">
      <alignment horizontal="left" vertical="center"/>
    </xf>
    <xf numFmtId="0" fontId="70" fillId="3" borderId="12" xfId="0" applyFont="1" applyFill="1" applyBorder="1"/>
    <xf numFmtId="0" fontId="70" fillId="3" borderId="12" xfId="0" applyFont="1" applyFill="1" applyBorder="1" applyAlignment="1">
      <alignment horizontal="left" vertical="center"/>
    </xf>
    <xf numFmtId="164" fontId="72" fillId="3" borderId="12" xfId="3" applyFont="1" applyFill="1" applyBorder="1" applyAlignment="1">
      <alignment horizontal="left" vertical="center"/>
    </xf>
    <xf numFmtId="164" fontId="71" fillId="3" borderId="12" xfId="3" applyFont="1" applyFill="1" applyBorder="1" applyAlignment="1">
      <alignment vertical="center"/>
    </xf>
    <xf numFmtId="169" fontId="64" fillId="3" borderId="12" xfId="1" applyNumberFormat="1" applyFont="1" applyFill="1" applyBorder="1" applyAlignment="1">
      <alignment vertical="center"/>
    </xf>
    <xf numFmtId="169" fontId="64" fillId="3" borderId="12" xfId="1" applyNumberFormat="1" applyFont="1" applyFill="1" applyBorder="1" applyAlignment="1">
      <alignment horizontal="center" vertical="center"/>
    </xf>
    <xf numFmtId="169" fontId="71" fillId="3" borderId="12" xfId="1" applyNumberFormat="1" applyFont="1" applyFill="1" applyBorder="1" applyAlignment="1">
      <alignment vertical="center"/>
    </xf>
    <xf numFmtId="164" fontId="64" fillId="3" borderId="12" xfId="3" applyFont="1" applyFill="1" applyBorder="1" applyAlignment="1">
      <alignment horizontal="left"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164" fontId="1" fillId="3" borderId="20" xfId="3" applyFont="1" applyFill="1" applyBorder="1"/>
    <xf numFmtId="169" fontId="3" fillId="3" borderId="20" xfId="0" applyNumberFormat="1" applyFont="1" applyFill="1" applyBorder="1" applyAlignment="1">
      <alignment horizontal="left" vertical="center"/>
    </xf>
    <xf numFmtId="164" fontId="1" fillId="3" borderId="20" xfId="3" applyFont="1" applyFill="1" applyBorder="1" applyAlignment="1">
      <alignment horizontal="center" vertical="center"/>
    </xf>
    <xf numFmtId="164" fontId="1" fillId="3" borderId="20" xfId="3" applyFont="1" applyFill="1" applyBorder="1" applyAlignment="1">
      <alignment vertical="center"/>
    </xf>
    <xf numFmtId="164" fontId="1" fillId="3" borderId="12" xfId="3" applyFont="1" applyFill="1" applyBorder="1"/>
    <xf numFmtId="169" fontId="3" fillId="3" borderId="12" xfId="0" applyNumberFormat="1" applyFont="1" applyFill="1" applyBorder="1" applyAlignment="1">
      <alignment horizontal="left" vertical="center" wrapText="1"/>
    </xf>
    <xf numFmtId="164" fontId="1" fillId="3" borderId="12" xfId="3" applyFont="1" applyFill="1" applyBorder="1" applyAlignment="1">
      <alignment horizontal="center" vertical="center"/>
    </xf>
    <xf numFmtId="164" fontId="1" fillId="3" borderId="12" xfId="3" applyFont="1" applyFill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3" borderId="82" xfId="3" applyFont="1" applyFill="1" applyBorder="1"/>
    <xf numFmtId="169" fontId="3" fillId="3" borderId="82" xfId="0" applyNumberFormat="1" applyFont="1" applyFill="1" applyBorder="1" applyAlignment="1">
      <alignment horizontal="left" vertical="center"/>
    </xf>
    <xf numFmtId="164" fontId="1" fillId="3" borderId="82" xfId="3" applyFont="1" applyFill="1" applyBorder="1" applyAlignment="1">
      <alignment horizontal="center" vertical="center"/>
    </xf>
    <xf numFmtId="164" fontId="1" fillId="0" borderId="82" xfId="0" applyNumberFormat="1" applyFont="1" applyBorder="1" applyAlignment="1">
      <alignment vertical="center"/>
    </xf>
    <xf numFmtId="164" fontId="1" fillId="0" borderId="0" xfId="3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3" applyFont="1" applyAlignment="1">
      <alignment horizontal="left" vertical="center"/>
    </xf>
    <xf numFmtId="164" fontId="0" fillId="0" borderId="0" xfId="3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23" xfId="3" applyFont="1" applyFill="1" applyBorder="1" applyAlignment="1">
      <alignment horizontal="center"/>
    </xf>
    <xf numFmtId="164" fontId="0" fillId="0" borderId="12" xfId="3" applyFont="1" applyFill="1" applyBorder="1" applyAlignment="1">
      <alignment horizontal="left"/>
    </xf>
    <xf numFmtId="169" fontId="64" fillId="0" borderId="20" xfId="1" applyNumberFormat="1" applyFont="1" applyBorder="1" applyAlignment="1">
      <alignment vertical="center"/>
    </xf>
    <xf numFmtId="164" fontId="71" fillId="0" borderId="12" xfId="0" applyNumberFormat="1" applyFont="1" applyBorder="1"/>
    <xf numFmtId="164" fontId="71" fillId="3" borderId="12" xfId="0" applyNumberFormat="1" applyFont="1" applyFill="1" applyBorder="1"/>
    <xf numFmtId="164" fontId="71" fillId="3" borderId="12" xfId="0" applyNumberFormat="1" applyFont="1" applyFill="1" applyBorder="1" applyAlignment="1">
      <alignment horizontal="center" vertical="center"/>
    </xf>
    <xf numFmtId="169" fontId="71" fillId="3" borderId="12" xfId="1" applyNumberFormat="1" applyFont="1" applyFill="1" applyBorder="1"/>
    <xf numFmtId="169" fontId="0" fillId="3" borderId="12" xfId="1" applyNumberFormat="1" applyFont="1" applyFill="1" applyBorder="1" applyAlignment="1">
      <alignment horizontal="left"/>
    </xf>
    <xf numFmtId="164" fontId="71" fillId="3" borderId="12" xfId="3" applyFont="1" applyFill="1" applyBorder="1"/>
    <xf numFmtId="164" fontId="71" fillId="3" borderId="12" xfId="3" applyFont="1" applyFill="1" applyBorder="1" applyAlignment="1">
      <alignment horizontal="center"/>
    </xf>
    <xf numFmtId="164" fontId="71" fillId="3" borderId="12" xfId="3" applyFont="1" applyFill="1" applyBorder="1" applyAlignment="1">
      <alignment horizontal="center" vertical="top"/>
    </xf>
    <xf numFmtId="164" fontId="0" fillId="3" borderId="12" xfId="3" applyFont="1" applyFill="1" applyBorder="1" applyAlignment="1">
      <alignment horizontal="left" vertical="top"/>
    </xf>
    <xf numFmtId="169" fontId="5" fillId="0" borderId="12" xfId="1" applyNumberFormat="1" applyFon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164" fontId="1" fillId="3" borderId="23" xfId="3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vertical="center"/>
    </xf>
    <xf numFmtId="164" fontId="1" fillId="3" borderId="15" xfId="3" applyFont="1" applyFill="1" applyBorder="1" applyAlignment="1">
      <alignment horizontal="center" vertical="center"/>
    </xf>
    <xf numFmtId="164" fontId="1" fillId="3" borderId="12" xfId="3" applyFont="1" applyFill="1" applyBorder="1" applyAlignment="1">
      <alignment horizontal="left" vertical="center"/>
    </xf>
    <xf numFmtId="164" fontId="1" fillId="3" borderId="82" xfId="0" applyNumberFormat="1" applyFont="1" applyFill="1" applyBorder="1" applyAlignment="1">
      <alignment vertical="center"/>
    </xf>
    <xf numFmtId="164" fontId="1" fillId="3" borderId="83" xfId="3" applyFont="1" applyFill="1" applyBorder="1" applyAlignment="1">
      <alignment horizontal="center" vertical="center"/>
    </xf>
    <xf numFmtId="164" fontId="0" fillId="3" borderId="82" xfId="3" applyFont="1" applyFill="1" applyBorder="1" applyAlignment="1">
      <alignment horizontal="left"/>
    </xf>
    <xf numFmtId="164" fontId="0" fillId="3" borderId="0" xfId="3" applyFont="1" applyFill="1" applyBorder="1" applyAlignment="1">
      <alignment horizontal="left"/>
    </xf>
    <xf numFmtId="164" fontId="0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0" fontId="73" fillId="0" borderId="0" xfId="0" applyFont="1" applyAlignment="1">
      <alignment horizontal="left"/>
    </xf>
    <xf numFmtId="0" fontId="2" fillId="4" borderId="0" xfId="20" applyFill="1"/>
    <xf numFmtId="0" fontId="2" fillId="16" borderId="0" xfId="20" applyFill="1"/>
    <xf numFmtId="0" fontId="1" fillId="0" borderId="0" xfId="20" applyFont="1"/>
    <xf numFmtId="0" fontId="2" fillId="0" borderId="0" xfId="20"/>
    <xf numFmtId="0" fontId="6" fillId="0" borderId="0" xfId="20" applyFont="1"/>
    <xf numFmtId="0" fontId="74" fillId="18" borderId="12" xfId="20" applyFont="1" applyFill="1" applyBorder="1" applyAlignment="1">
      <alignment horizontal="center" vertical="center" wrapText="1"/>
    </xf>
    <xf numFmtId="0" fontId="74" fillId="18" borderId="12" xfId="20" applyFont="1" applyFill="1" applyBorder="1" applyAlignment="1">
      <alignment horizontal="center" vertical="center"/>
    </xf>
    <xf numFmtId="0" fontId="74" fillId="3" borderId="12" xfId="2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16" borderId="12" xfId="0" applyFont="1" applyFill="1" applyBorder="1" applyAlignment="1">
      <alignment vertical="center"/>
    </xf>
    <xf numFmtId="169" fontId="2" fillId="16" borderId="12" xfId="1" applyNumberFormat="1" applyFont="1" applyFill="1" applyBorder="1" applyAlignment="1">
      <alignment vertical="center"/>
    </xf>
    <xf numFmtId="169" fontId="0" fillId="16" borderId="12" xfId="1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4" fillId="4" borderId="12" xfId="20" applyFont="1" applyFill="1" applyBorder="1" applyAlignment="1">
      <alignment horizontal="center" vertical="center" wrapText="1"/>
    </xf>
    <xf numFmtId="0" fontId="74" fillId="4" borderId="12" xfId="20" applyFont="1" applyFill="1" applyBorder="1" applyAlignment="1">
      <alignment horizontal="center" vertical="center"/>
    </xf>
    <xf numFmtId="169" fontId="1" fillId="0" borderId="12" xfId="1" applyNumberFormat="1" applyFont="1" applyBorder="1" applyAlignment="1">
      <alignment vertical="center"/>
    </xf>
    <xf numFmtId="169" fontId="1" fillId="16" borderId="12" xfId="1" applyNumberFormat="1" applyFont="1" applyFill="1" applyBorder="1" applyAlignment="1">
      <alignment vertical="center"/>
    </xf>
    <xf numFmtId="164" fontId="1" fillId="0" borderId="0" xfId="3" applyFont="1" applyAlignment="1"/>
    <xf numFmtId="0" fontId="2" fillId="0" borderId="0" xfId="20" applyAlignment="1">
      <alignment horizontal="center"/>
    </xf>
    <xf numFmtId="169" fontId="2" fillId="3" borderId="16" xfId="1" applyNumberFormat="1" applyFont="1" applyFill="1" applyBorder="1" applyAlignment="1">
      <alignment horizontal="center" vertical="center"/>
    </xf>
    <xf numFmtId="169" fontId="1" fillId="3" borderId="16" xfId="1" applyNumberFormat="1" applyFont="1" applyFill="1" applyBorder="1" applyAlignment="1">
      <alignment horizontal="center" vertical="center"/>
    </xf>
    <xf numFmtId="169" fontId="70" fillId="0" borderId="69" xfId="1" applyNumberFormat="1" applyFont="1" applyFill="1" applyBorder="1" applyAlignment="1">
      <alignment horizontal="center"/>
    </xf>
    <xf numFmtId="169" fontId="2" fillId="0" borderId="0" xfId="20" applyNumberFormat="1"/>
    <xf numFmtId="169" fontId="70" fillId="0" borderId="12" xfId="1" applyNumberFormat="1" applyFont="1" applyBorder="1" applyAlignment="1">
      <alignment vertical="center"/>
    </xf>
    <xf numFmtId="169" fontId="64" fillId="0" borderId="0" xfId="20" applyNumberFormat="1" applyFont="1"/>
    <xf numFmtId="0" fontId="2" fillId="0" borderId="57" xfId="20" applyBorder="1"/>
    <xf numFmtId="169" fontId="0" fillId="0" borderId="0" xfId="1" applyNumberFormat="1" applyFont="1" applyBorder="1"/>
    <xf numFmtId="169" fontId="0" fillId="0" borderId="13" xfId="1" applyNumberFormat="1" applyFont="1" applyBorder="1"/>
    <xf numFmtId="169" fontId="2" fillId="0" borderId="0" xfId="1" applyNumberFormat="1"/>
    <xf numFmtId="169" fontId="0" fillId="4" borderId="0" xfId="1" applyNumberFormat="1" applyFont="1" applyFill="1" applyBorder="1"/>
    <xf numFmtId="169" fontId="2" fillId="4" borderId="0" xfId="20" applyNumberFormat="1" applyFill="1"/>
    <xf numFmtId="169" fontId="0" fillId="0" borderId="17" xfId="1" applyNumberFormat="1" applyFont="1" applyBorder="1"/>
    <xf numFmtId="169" fontId="2" fillId="4" borderId="0" xfId="1" applyNumberFormat="1" applyFill="1"/>
    <xf numFmtId="169" fontId="8" fillId="0" borderId="69" xfId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169" fontId="8" fillId="0" borderId="0" xfId="1" applyNumberFormat="1" applyFont="1" applyAlignment="1">
      <alignment horizontal="center"/>
    </xf>
    <xf numFmtId="169" fontId="0" fillId="4" borderId="0" xfId="1" applyNumberFormat="1" applyFont="1" applyFill="1"/>
    <xf numFmtId="0" fontId="2" fillId="0" borderId="12" xfId="0" applyFont="1" applyBorder="1"/>
    <xf numFmtId="0" fontId="6" fillId="0" borderId="18" xfId="20" applyFont="1" applyBorder="1" applyAlignment="1">
      <alignment horizontal="center" vertical="center"/>
    </xf>
    <xf numFmtId="0" fontId="6" fillId="0" borderId="12" xfId="20" applyFont="1" applyBorder="1" applyAlignment="1">
      <alignment vertical="center"/>
    </xf>
    <xf numFmtId="169" fontId="6" fillId="3" borderId="12" xfId="1" applyNumberFormat="1" applyFont="1" applyFill="1" applyBorder="1"/>
    <xf numFmtId="169" fontId="6" fillId="3" borderId="0" xfId="1" applyNumberFormat="1" applyFont="1" applyFill="1" applyBorder="1"/>
    <xf numFmtId="0" fontId="6" fillId="16" borderId="12" xfId="20" applyFont="1" applyFill="1" applyBorder="1" applyAlignment="1">
      <alignment vertical="center"/>
    </xf>
    <xf numFmtId="170" fontId="2" fillId="0" borderId="12" xfId="1" applyNumberFormat="1" applyBorder="1" applyAlignment="1">
      <alignment vertical="center"/>
    </xf>
    <xf numFmtId="0" fontId="6" fillId="0" borderId="12" xfId="20" applyFont="1" applyBorder="1"/>
    <xf numFmtId="169" fontId="0" fillId="0" borderId="12" xfId="1" applyNumberFormat="1" applyFont="1" applyBorder="1"/>
    <xf numFmtId="0" fontId="2" fillId="0" borderId="8" xfId="20" applyBorder="1"/>
    <xf numFmtId="0" fontId="2" fillId="0" borderId="9" xfId="20" applyBorder="1"/>
    <xf numFmtId="0" fontId="74" fillId="0" borderId="12" xfId="20" applyFont="1" applyBorder="1" applyAlignment="1">
      <alignment vertical="center"/>
    </xf>
    <xf numFmtId="0" fontId="6" fillId="0" borderId="0" xfId="20" applyFont="1" applyAlignment="1">
      <alignment vertical="center"/>
    </xf>
    <xf numFmtId="169" fontId="0" fillId="0" borderId="0" xfId="1" applyNumberFormat="1" applyFont="1" applyBorder="1" applyAlignment="1">
      <alignment vertical="center"/>
    </xf>
    <xf numFmtId="169" fontId="0" fillId="0" borderId="0" xfId="1" applyNumberFormat="1" applyFont="1" applyAlignment="1">
      <alignment vertical="center"/>
    </xf>
    <xf numFmtId="169" fontId="0" fillId="4" borderId="12" xfId="1" applyNumberFormat="1" applyFont="1" applyFill="1" applyBorder="1" applyAlignment="1">
      <alignment vertical="center"/>
    </xf>
    <xf numFmtId="169" fontId="1" fillId="0" borderId="0" xfId="1" applyNumberFormat="1" applyFont="1" applyBorder="1" applyAlignment="1">
      <alignment vertical="center"/>
    </xf>
    <xf numFmtId="169" fontId="1" fillId="0" borderId="0" xfId="1" applyNumberFormat="1" applyFont="1" applyAlignment="1">
      <alignment vertical="center"/>
    </xf>
    <xf numFmtId="169" fontId="1" fillId="0" borderId="0" xfId="20" applyNumberFormat="1" applyFont="1"/>
    <xf numFmtId="169" fontId="2" fillId="0" borderId="0" xfId="1" applyNumberFormat="1" applyFont="1" applyBorder="1" applyAlignment="1">
      <alignment vertical="center"/>
    </xf>
    <xf numFmtId="169" fontId="2" fillId="0" borderId="0" xfId="1" applyNumberFormat="1" applyFont="1" applyAlignment="1">
      <alignment vertical="center"/>
    </xf>
    <xf numFmtId="0" fontId="4" fillId="0" borderId="0" xfId="20" applyFont="1"/>
    <xf numFmtId="0" fontId="75" fillId="0" borderId="0" xfId="20" applyFont="1" applyAlignment="1">
      <alignment horizontal="center"/>
    </xf>
    <xf numFmtId="0" fontId="4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9" fontId="4" fillId="0" borderId="0" xfId="20" applyNumberFormat="1" applyFont="1" applyAlignment="1">
      <alignment horizontal="center"/>
    </xf>
    <xf numFmtId="9" fontId="6" fillId="0" borderId="0" xfId="20" applyNumberFormat="1" applyFont="1" applyAlignment="1">
      <alignment horizontal="center"/>
    </xf>
    <xf numFmtId="9" fontId="73" fillId="0" borderId="0" xfId="20" applyNumberFormat="1" applyFont="1" applyAlignment="1">
      <alignment horizontal="center"/>
    </xf>
    <xf numFmtId="9" fontId="74" fillId="0" borderId="0" xfId="20" applyNumberFormat="1" applyFont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166" fontId="0" fillId="0" borderId="0" xfId="4" applyFont="1" applyAlignment="1"/>
    <xf numFmtId="176" fontId="69" fillId="0" borderId="12" xfId="0" applyNumberFormat="1" applyFont="1" applyBorder="1"/>
    <xf numFmtId="169" fontId="0" fillId="0" borderId="0" xfId="1" applyNumberFormat="1" applyFont="1" applyAlignment="1"/>
    <xf numFmtId="176" fontId="1" fillId="0" borderId="12" xfId="0" applyNumberFormat="1" applyFont="1" applyBorder="1"/>
    <xf numFmtId="176" fontId="1" fillId="0" borderId="12" xfId="3" applyNumberFormat="1" applyFont="1" applyBorder="1"/>
    <xf numFmtId="176" fontId="0" fillId="0" borderId="0" xfId="0" applyNumberFormat="1"/>
    <xf numFmtId="166" fontId="1" fillId="0" borderId="12" xfId="4" applyFont="1" applyBorder="1" applyAlignment="1"/>
    <xf numFmtId="169" fontId="1" fillId="0" borderId="0" xfId="1" applyNumberFormat="1" applyFont="1" applyBorder="1" applyAlignment="1"/>
    <xf numFmtId="176" fontId="1" fillId="19" borderId="12" xfId="0" applyNumberFormat="1" applyFont="1" applyFill="1" applyBorder="1"/>
    <xf numFmtId="0" fontId="1" fillId="0" borderId="12" xfId="0" applyFont="1" applyBorder="1" applyAlignment="1">
      <alignment horizontal="center"/>
    </xf>
    <xf numFmtId="169" fontId="64" fillId="0" borderId="0" xfId="1" applyNumberFormat="1" applyFont="1"/>
    <xf numFmtId="169" fontId="0" fillId="0" borderId="0" xfId="1" applyNumberFormat="1" applyFont="1" applyAlignment="1">
      <alignment horizontal="left"/>
    </xf>
    <xf numFmtId="9" fontId="0" fillId="0" borderId="0" xfId="0" applyNumberFormat="1" applyAlignment="1">
      <alignment horizontal="center" vertical="center"/>
    </xf>
    <xf numFmtId="176" fontId="1" fillId="3" borderId="12" xfId="0" applyNumberFormat="1" applyFont="1" applyFill="1" applyBorder="1"/>
    <xf numFmtId="0" fontId="3" fillId="0" borderId="0" xfId="0" applyFont="1"/>
    <xf numFmtId="177" fontId="0" fillId="0" borderId="0" xfId="0" applyNumberFormat="1"/>
    <xf numFmtId="0" fontId="2" fillId="4" borderId="0" xfId="24" applyFill="1"/>
    <xf numFmtId="0" fontId="1" fillId="0" borderId="0" xfId="24" applyFont="1" applyAlignment="1">
      <alignment vertical="center"/>
    </xf>
    <xf numFmtId="0" fontId="1" fillId="4" borderId="12" xfId="24" applyFont="1" applyFill="1" applyBorder="1" applyAlignment="1">
      <alignment horizontal="center"/>
    </xf>
    <xf numFmtId="0" fontId="1" fillId="4" borderId="12" xfId="24" applyFont="1" applyFill="1" applyBorder="1"/>
    <xf numFmtId="0" fontId="1" fillId="3" borderId="0" xfId="24" applyFont="1" applyFill="1"/>
    <xf numFmtId="169" fontId="0" fillId="0" borderId="0" xfId="17" applyNumberFormat="1" applyFont="1" applyAlignment="1"/>
    <xf numFmtId="1" fontId="2" fillId="0" borderId="0" xfId="24" applyNumberFormat="1"/>
    <xf numFmtId="0" fontId="1" fillId="0" borderId="12" xfId="24" applyFont="1" applyBorder="1"/>
    <xf numFmtId="0" fontId="2" fillId="0" borderId="12" xfId="24" applyBorder="1"/>
    <xf numFmtId="166" fontId="0" fillId="0" borderId="0" xfId="18" applyFont="1" applyAlignment="1"/>
    <xf numFmtId="176" fontId="69" fillId="0" borderId="12" xfId="24" applyNumberFormat="1" applyFont="1" applyBorder="1"/>
    <xf numFmtId="169" fontId="0" fillId="0" borderId="0" xfId="17" applyNumberFormat="1" applyFont="1"/>
    <xf numFmtId="164" fontId="0" fillId="0" borderId="0" xfId="9" applyFont="1" applyAlignment="1"/>
    <xf numFmtId="176" fontId="1" fillId="0" borderId="12" xfId="24" applyNumberFormat="1" applyFont="1" applyBorder="1"/>
    <xf numFmtId="177" fontId="1" fillId="0" borderId="12" xfId="17" applyNumberFormat="1" applyFont="1" applyBorder="1"/>
    <xf numFmtId="176" fontId="1" fillId="0" borderId="12" xfId="9" applyNumberFormat="1" applyFont="1" applyBorder="1"/>
    <xf numFmtId="166" fontId="1" fillId="0" borderId="12" xfId="18" applyFont="1" applyBorder="1" applyAlignment="1"/>
    <xf numFmtId="164" fontId="1" fillId="0" borderId="0" xfId="9" applyFont="1" applyBorder="1" applyAlignment="1"/>
    <xf numFmtId="176" fontId="1" fillId="20" borderId="12" xfId="24" applyNumberFormat="1" applyFont="1" applyFill="1" applyBorder="1"/>
    <xf numFmtId="164" fontId="0" fillId="0" borderId="0" xfId="9" applyFont="1" applyBorder="1" applyAlignment="1"/>
    <xf numFmtId="0" fontId="1" fillId="0" borderId="12" xfId="24" applyFont="1" applyBorder="1" applyAlignment="1">
      <alignment horizontal="center"/>
    </xf>
    <xf numFmtId="9" fontId="0" fillId="0" borderId="0" xfId="18" applyNumberFormat="1" applyFont="1" applyAlignment="1">
      <alignment horizontal="center" vertical="center"/>
    </xf>
    <xf numFmtId="9" fontId="64" fillId="0" borderId="0" xfId="24" applyNumberFormat="1" applyFont="1" applyAlignment="1">
      <alignment horizontal="center" vertical="center"/>
    </xf>
    <xf numFmtId="9" fontId="2" fillId="0" borderId="0" xfId="24" applyNumberFormat="1" applyAlignment="1">
      <alignment horizontal="center" vertical="center"/>
    </xf>
    <xf numFmtId="164" fontId="0" fillId="0" borderId="0" xfId="9" applyFont="1" applyAlignment="1">
      <alignment horizontal="center"/>
    </xf>
    <xf numFmtId="166" fontId="2" fillId="0" borderId="0" xfId="24" applyNumberFormat="1"/>
    <xf numFmtId="166" fontId="76" fillId="0" borderId="0" xfId="18" applyFont="1" applyAlignment="1"/>
    <xf numFmtId="166" fontId="64" fillId="0" borderId="0" xfId="24" applyNumberFormat="1" applyFont="1"/>
    <xf numFmtId="166" fontId="76" fillId="0" borderId="0" xfId="24" applyNumberFormat="1" applyFont="1" applyAlignment="1">
      <alignment horizontal="left"/>
    </xf>
    <xf numFmtId="9" fontId="2" fillId="4" borderId="0" xfId="24" applyNumberFormat="1" applyFill="1"/>
    <xf numFmtId="164" fontId="2" fillId="4" borderId="0" xfId="24" applyNumberFormat="1" applyFill="1"/>
    <xf numFmtId="166" fontId="2" fillId="4" borderId="0" xfId="24" applyNumberFormat="1" applyFill="1"/>
    <xf numFmtId="176" fontId="1" fillId="3" borderId="12" xfId="24" applyNumberFormat="1" applyFont="1" applyFill="1" applyBorder="1"/>
    <xf numFmtId="166" fontId="76" fillId="0" borderId="12" xfId="24" applyNumberFormat="1" applyFont="1" applyBorder="1"/>
    <xf numFmtId="0" fontId="3" fillId="0" borderId="0" xfId="24" applyFont="1"/>
    <xf numFmtId="166" fontId="0" fillId="0" borderId="0" xfId="18" applyFont="1"/>
    <xf numFmtId="166" fontId="1" fillId="0" borderId="0" xfId="24" applyNumberFormat="1" applyFont="1"/>
    <xf numFmtId="164" fontId="0" fillId="0" borderId="0" xfId="9" applyFont="1" applyFill="1" applyBorder="1" applyAlignment="1">
      <alignment horizontal="center"/>
    </xf>
    <xf numFmtId="164" fontId="2" fillId="0" borderId="0" xfId="24" applyNumberFormat="1"/>
    <xf numFmtId="164" fontId="3" fillId="0" borderId="0" xfId="24" applyNumberFormat="1" applyFont="1"/>
    <xf numFmtId="164" fontId="0" fillId="0" borderId="0" xfId="9" applyFont="1"/>
    <xf numFmtId="166" fontId="70" fillId="0" borderId="0" xfId="24" applyNumberFormat="1" applyFont="1"/>
    <xf numFmtId="164" fontId="64" fillId="0" borderId="0" xfId="9" applyFont="1"/>
    <xf numFmtId="164" fontId="1" fillId="0" borderId="0" xfId="24" applyNumberFormat="1" applyFont="1"/>
    <xf numFmtId="169" fontId="0" fillId="4" borderId="0" xfId="17" applyNumberFormat="1" applyFont="1" applyFill="1"/>
    <xf numFmtId="9" fontId="2" fillId="0" borderId="0" xfId="24" applyNumberFormat="1"/>
    <xf numFmtId="165" fontId="2" fillId="0" borderId="0" xfId="24" applyNumberFormat="1"/>
    <xf numFmtId="9" fontId="2" fillId="0" borderId="0" xfId="24" applyNumberFormat="1" applyAlignment="1">
      <alignment horizontal="center"/>
    </xf>
    <xf numFmtId="169" fontId="2" fillId="0" borderId="0" xfId="24" applyNumberFormat="1"/>
    <xf numFmtId="0" fontId="77" fillId="0" borderId="0" xfId="19" applyFont="1"/>
    <xf numFmtId="0" fontId="7" fillId="0" borderId="0" xfId="19" applyFont="1" applyAlignment="1">
      <alignment horizontal="center" vertical="center"/>
    </xf>
    <xf numFmtId="0" fontId="77" fillId="0" borderId="0" xfId="19" applyFont="1" applyAlignment="1">
      <alignment vertical="center"/>
    </xf>
    <xf numFmtId="0" fontId="7" fillId="0" borderId="0" xfId="19" applyFont="1" applyAlignment="1">
      <alignment vertical="center"/>
    </xf>
    <xf numFmtId="0" fontId="78" fillId="0" borderId="0" xfId="19" applyFont="1"/>
    <xf numFmtId="0" fontId="2" fillId="0" borderId="0" xfId="19" applyAlignment="1">
      <alignment horizontal="center" vertical="center"/>
    </xf>
    <xf numFmtId="0" fontId="2" fillId="0" borderId="0" xfId="19"/>
    <xf numFmtId="0" fontId="7" fillId="0" borderId="17" xfId="19" applyFont="1" applyBorder="1" applyAlignment="1">
      <alignment horizontal="center" vertical="center"/>
    </xf>
    <xf numFmtId="0" fontId="7" fillId="0" borderId="12" xfId="19" applyFont="1" applyBorder="1" applyAlignment="1">
      <alignment horizontal="center" vertical="center"/>
    </xf>
    <xf numFmtId="0" fontId="77" fillId="0" borderId="12" xfId="19" applyFont="1" applyBorder="1" applyAlignment="1">
      <alignment horizontal="center" vertical="center"/>
    </xf>
    <xf numFmtId="0" fontId="77" fillId="0" borderId="12" xfId="19" applyFont="1" applyBorder="1" applyAlignment="1">
      <alignment vertical="center"/>
    </xf>
    <xf numFmtId="170" fontId="77" fillId="0" borderId="12" xfId="10" applyNumberFormat="1" applyFont="1" applyBorder="1" applyAlignment="1">
      <alignment vertical="center"/>
    </xf>
    <xf numFmtId="0" fontId="7" fillId="4" borderId="12" xfId="19" applyFont="1" applyFill="1" applyBorder="1" applyAlignment="1">
      <alignment horizontal="center" vertical="center"/>
    </xf>
    <xf numFmtId="0" fontId="7" fillId="4" borderId="12" xfId="19" applyFont="1" applyFill="1" applyBorder="1" applyAlignment="1">
      <alignment vertical="center"/>
    </xf>
    <xf numFmtId="170" fontId="7" fillId="4" borderId="12" xfId="10" applyNumberFormat="1" applyFont="1" applyFill="1" applyBorder="1" applyAlignment="1">
      <alignment vertical="center"/>
    </xf>
    <xf numFmtId="0" fontId="7" fillId="21" borderId="0" xfId="19" applyFont="1" applyFill="1" applyAlignment="1">
      <alignment horizontal="center" vertical="center"/>
    </xf>
    <xf numFmtId="0" fontId="7" fillId="21" borderId="0" xfId="19" applyFont="1" applyFill="1" applyAlignment="1">
      <alignment vertical="center"/>
    </xf>
    <xf numFmtId="170" fontId="7" fillId="21" borderId="0" xfId="10" applyNumberFormat="1" applyFont="1" applyFill="1" applyBorder="1" applyAlignment="1">
      <alignment vertical="center"/>
    </xf>
    <xf numFmtId="170" fontId="77" fillId="21" borderId="0" xfId="10" applyNumberFormat="1" applyFont="1" applyFill="1" applyAlignment="1"/>
    <xf numFmtId="170" fontId="77" fillId="0" borderId="0" xfId="10" applyNumberFormat="1" applyFont="1" applyAlignment="1"/>
    <xf numFmtId="169" fontId="79" fillId="0" borderId="0" xfId="1" applyNumberFormat="1" applyFont="1" applyAlignment="1">
      <alignment horizontal="center" vertical="center"/>
    </xf>
    <xf numFmtId="9" fontId="77" fillId="0" borderId="0" xfId="26" applyFont="1" applyAlignment="1"/>
    <xf numFmtId="0" fontId="80" fillId="0" borderId="0" xfId="0" applyFont="1" applyAlignment="1">
      <alignment horizontal="center" vertical="center"/>
    </xf>
    <xf numFmtId="169" fontId="80" fillId="0" borderId="0" xfId="1" applyNumberFormat="1" applyFont="1" applyAlignment="1">
      <alignment horizontal="center" vertical="center"/>
    </xf>
    <xf numFmtId="170" fontId="77" fillId="0" borderId="0" xfId="19" applyNumberFormat="1" applyFont="1" applyAlignment="1">
      <alignment vertical="center"/>
    </xf>
    <xf numFmtId="168" fontId="77" fillId="0" borderId="0" xfId="10" applyFont="1" applyAlignment="1">
      <alignment vertical="center"/>
    </xf>
    <xf numFmtId="170" fontId="7" fillId="0" borderId="0" xfId="19" applyNumberFormat="1" applyFont="1" applyAlignment="1">
      <alignment vertical="center"/>
    </xf>
    <xf numFmtId="170" fontId="7" fillId="0" borderId="0" xfId="10" applyNumberFormat="1" applyFont="1" applyBorder="1" applyAlignment="1">
      <alignment vertical="center"/>
    </xf>
    <xf numFmtId="170" fontId="7" fillId="0" borderId="0" xfId="10" applyNumberFormat="1" applyFont="1" applyAlignment="1">
      <alignment vertical="center"/>
    </xf>
    <xf numFmtId="170" fontId="7" fillId="0" borderId="0" xfId="19" applyNumberFormat="1" applyFont="1" applyAlignment="1">
      <alignment horizontal="center" vertical="center"/>
    </xf>
    <xf numFmtId="0" fontId="78" fillId="0" borderId="0" xfId="19" applyFont="1" applyAlignment="1">
      <alignment horizontal="center" vertical="center"/>
    </xf>
    <xf numFmtId="170" fontId="2" fillId="0" borderId="0" xfId="19" applyNumberFormat="1"/>
    <xf numFmtId="170" fontId="0" fillId="0" borderId="0" xfId="10" applyNumberFormat="1" applyFont="1" applyAlignment="1"/>
    <xf numFmtId="0" fontId="81" fillId="0" borderId="0" xfId="0" applyFont="1" applyAlignment="1">
      <alignment horizontal="center" vertical="center"/>
    </xf>
    <xf numFmtId="169" fontId="81" fillId="0" borderId="0" xfId="1" applyNumberFormat="1" applyFont="1" applyAlignment="1">
      <alignment horizontal="center"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169" fontId="65" fillId="0" borderId="0" xfId="1" applyNumberFormat="1" applyFont="1"/>
    <xf numFmtId="0" fontId="2" fillId="0" borderId="0" xfId="0" applyFont="1" applyAlignment="1">
      <alignment horizontal="left" vertical="center"/>
    </xf>
    <xf numFmtId="169" fontId="65" fillId="0" borderId="0" xfId="1" applyNumberFormat="1" applyFont="1" applyAlignment="1">
      <alignment vertical="center"/>
    </xf>
    <xf numFmtId="169" fontId="0" fillId="0" borderId="0" xfId="1" applyNumberFormat="1" applyFont="1" applyAlignment="1">
      <alignment horizontal="left" vertical="center"/>
    </xf>
    <xf numFmtId="176" fontId="0" fillId="0" borderId="0" xfId="0" applyNumberFormat="1" applyAlignment="1">
      <alignment vertical="center"/>
    </xf>
    <xf numFmtId="164" fontId="82" fillId="0" borderId="0" xfId="3" applyFont="1" applyBorder="1" applyAlignment="1">
      <alignment horizontal="left" vertical="center"/>
    </xf>
    <xf numFmtId="0" fontId="84" fillId="0" borderId="46" xfId="0" applyFont="1" applyBorder="1" applyAlignment="1">
      <alignment horizontal="left" vertical="center"/>
    </xf>
    <xf numFmtId="0" fontId="84" fillId="0" borderId="48" xfId="0" applyFont="1" applyBorder="1" applyAlignment="1">
      <alignment vertical="center"/>
    </xf>
    <xf numFmtId="169" fontId="85" fillId="0" borderId="48" xfId="1" applyNumberFormat="1" applyFont="1" applyBorder="1" applyAlignment="1">
      <alignment horizontal="center" vertical="center"/>
    </xf>
    <xf numFmtId="169" fontId="86" fillId="0" borderId="55" xfId="1" applyNumberFormat="1" applyFont="1" applyBorder="1" applyAlignment="1">
      <alignment horizontal="center" vertical="center"/>
    </xf>
    <xf numFmtId="169" fontId="84" fillId="0" borderId="46" xfId="1" applyNumberFormat="1" applyFont="1" applyBorder="1" applyAlignment="1">
      <alignment horizontal="left" vertical="center"/>
    </xf>
    <xf numFmtId="169" fontId="84" fillId="0" borderId="48" xfId="1" applyNumberFormat="1" applyFont="1" applyBorder="1" applyAlignment="1">
      <alignment vertical="center"/>
    </xf>
    <xf numFmtId="169" fontId="85" fillId="0" borderId="55" xfId="1" applyNumberFormat="1" applyFont="1" applyBorder="1" applyAlignment="1">
      <alignment horizontal="center" vertical="center"/>
    </xf>
    <xf numFmtId="164" fontId="82" fillId="0" borderId="0" xfId="3" applyFont="1" applyBorder="1" applyAlignment="1">
      <alignment vertical="center"/>
    </xf>
    <xf numFmtId="0" fontId="84" fillId="0" borderId="44" xfId="0" applyFont="1" applyBorder="1" applyAlignment="1">
      <alignment horizontal="left" vertical="center"/>
    </xf>
    <xf numFmtId="0" fontId="84" fillId="0" borderId="20" xfId="0" applyFont="1" applyBorder="1" applyAlignment="1">
      <alignment vertical="center"/>
    </xf>
    <xf numFmtId="169" fontId="85" fillId="0" borderId="20" xfId="1" applyNumberFormat="1" applyFont="1" applyBorder="1" applyAlignment="1">
      <alignment horizontal="center" vertical="center"/>
    </xf>
    <xf numFmtId="169" fontId="86" fillId="0" borderId="53" xfId="1" applyNumberFormat="1" applyFont="1" applyBorder="1" applyAlignment="1">
      <alignment horizontal="center" vertical="center"/>
    </xf>
    <xf numFmtId="169" fontId="85" fillId="0" borderId="44" xfId="1" applyNumberFormat="1" applyFont="1" applyBorder="1" applyAlignment="1">
      <alignment horizontal="left" vertical="center"/>
    </xf>
    <xf numFmtId="169" fontId="85" fillId="0" borderId="20" xfId="1" applyNumberFormat="1" applyFont="1" applyBorder="1" applyAlignment="1">
      <alignment vertical="center"/>
    </xf>
    <xf numFmtId="169" fontId="85" fillId="0" borderId="53" xfId="1" applyNumberFormat="1" applyFont="1" applyBorder="1" applyAlignment="1">
      <alignment horizontal="center" vertical="center"/>
    </xf>
    <xf numFmtId="9" fontId="82" fillId="0" borderId="0" xfId="3" applyNumberFormat="1" applyFont="1" applyBorder="1" applyAlignment="1">
      <alignment vertical="center"/>
    </xf>
    <xf numFmtId="0" fontId="85" fillId="0" borderId="49" xfId="0" applyFont="1" applyBorder="1" applyAlignment="1">
      <alignment horizontal="left" vertical="center"/>
    </xf>
    <xf numFmtId="0" fontId="85" fillId="0" borderId="12" xfId="0" applyFont="1" applyBorder="1" applyAlignment="1">
      <alignment vertical="center"/>
    </xf>
    <xf numFmtId="169" fontId="85" fillId="0" borderId="12" xfId="1" applyNumberFormat="1" applyFont="1" applyBorder="1" applyAlignment="1">
      <alignment horizontal="center" vertical="center"/>
    </xf>
    <xf numFmtId="169" fontId="87" fillId="0" borderId="56" xfId="1" applyNumberFormat="1" applyFont="1" applyBorder="1" applyAlignment="1">
      <alignment horizontal="center" vertical="center"/>
    </xf>
    <xf numFmtId="178" fontId="85" fillId="0" borderId="53" xfId="1" applyNumberFormat="1" applyFont="1" applyBorder="1" applyAlignment="1">
      <alignment horizontal="center" vertical="center"/>
    </xf>
    <xf numFmtId="0" fontId="86" fillId="0" borderId="49" xfId="0" applyFont="1" applyBorder="1" applyAlignment="1">
      <alignment horizontal="left" vertical="center"/>
    </xf>
    <xf numFmtId="0" fontId="86" fillId="0" borderId="12" xfId="0" applyFont="1" applyBorder="1" applyAlignment="1">
      <alignment vertical="center"/>
    </xf>
    <xf numFmtId="169" fontId="86" fillId="0" borderId="12" xfId="1" applyNumberFormat="1" applyFont="1" applyBorder="1" applyAlignment="1">
      <alignment horizontal="center" vertical="center"/>
    </xf>
    <xf numFmtId="169" fontId="86" fillId="0" borderId="56" xfId="1" applyNumberFormat="1" applyFont="1" applyBorder="1" applyAlignment="1">
      <alignment horizontal="center" vertical="center"/>
    </xf>
    <xf numFmtId="169" fontId="86" fillId="0" borderId="44" xfId="1" applyNumberFormat="1" applyFont="1" applyBorder="1" applyAlignment="1">
      <alignment horizontal="left" vertical="center"/>
    </xf>
    <xf numFmtId="169" fontId="86" fillId="0" borderId="12" xfId="1" applyNumberFormat="1" applyFont="1" applyBorder="1" applyAlignment="1">
      <alignment horizontal="left" vertical="center"/>
    </xf>
    <xf numFmtId="169" fontId="87" fillId="0" borderId="56" xfId="1" applyNumberFormat="1" applyFont="1" applyBorder="1" applyAlignment="1">
      <alignment vertical="center"/>
    </xf>
    <xf numFmtId="169" fontId="85" fillId="0" borderId="12" xfId="1" applyNumberFormat="1" applyFont="1" applyBorder="1" applyAlignment="1">
      <alignment horizontal="left" vertical="center"/>
    </xf>
    <xf numFmtId="169" fontId="84" fillId="0" borderId="79" xfId="1" applyNumberFormat="1" applyFont="1" applyBorder="1" applyAlignment="1">
      <alignment vertical="center"/>
    </xf>
    <xf numFmtId="176" fontId="82" fillId="0" borderId="0" xfId="0" applyNumberFormat="1" applyFont="1" applyAlignment="1">
      <alignment vertical="center"/>
    </xf>
    <xf numFmtId="169" fontId="84" fillId="0" borderId="49" xfId="1" applyNumberFormat="1" applyFont="1" applyBorder="1" applyAlignment="1">
      <alignment horizontal="left" vertical="center"/>
    </xf>
    <xf numFmtId="169" fontId="84" fillId="0" borderId="12" xfId="1" applyNumberFormat="1" applyFont="1" applyBorder="1" applyAlignment="1">
      <alignment vertical="center"/>
    </xf>
    <xf numFmtId="169" fontId="85" fillId="0" borderId="56" xfId="1" applyNumberFormat="1" applyFont="1" applyBorder="1" applyAlignment="1">
      <alignment vertical="center"/>
    </xf>
    <xf numFmtId="0" fontId="84" fillId="0" borderId="49" xfId="0" applyFont="1" applyBorder="1" applyAlignment="1">
      <alignment horizontal="left" vertical="center"/>
    </xf>
    <xf numFmtId="0" fontId="84" fillId="0" borderId="12" xfId="0" applyFont="1" applyBorder="1" applyAlignment="1">
      <alignment vertical="center"/>
    </xf>
    <xf numFmtId="169" fontId="2" fillId="0" borderId="84" xfId="1" applyNumberFormat="1" applyFont="1" applyBorder="1" applyAlignment="1">
      <alignment horizontal="center"/>
    </xf>
    <xf numFmtId="169" fontId="85" fillId="0" borderId="49" xfId="1" applyNumberFormat="1" applyFont="1" applyBorder="1" applyAlignment="1">
      <alignment horizontal="left" vertical="center"/>
    </xf>
    <xf numFmtId="169" fontId="85" fillId="0" borderId="12" xfId="1" applyNumberFormat="1" applyFont="1" applyBorder="1" applyAlignment="1">
      <alignment vertical="center"/>
    </xf>
    <xf numFmtId="176" fontId="82" fillId="0" borderId="0" xfId="3" applyNumberFormat="1" applyFont="1" applyAlignment="1">
      <alignment vertical="center"/>
    </xf>
    <xf numFmtId="169" fontId="86" fillId="0" borderId="84" xfId="1" applyNumberFormat="1" applyFont="1" applyBorder="1" applyAlignment="1">
      <alignment horizontal="center" vertical="center"/>
    </xf>
    <xf numFmtId="179" fontId="82" fillId="0" borderId="0" xfId="0" applyNumberFormat="1" applyFont="1" applyAlignment="1">
      <alignment vertical="center"/>
    </xf>
    <xf numFmtId="166" fontId="82" fillId="0" borderId="0" xfId="4" applyFont="1" applyAlignment="1">
      <alignment vertical="center"/>
    </xf>
    <xf numFmtId="169" fontId="84" fillId="0" borderId="12" xfId="1" applyNumberFormat="1" applyFont="1" applyBorder="1" applyAlignment="1">
      <alignment horizontal="center" vertical="center"/>
    </xf>
    <xf numFmtId="169" fontId="84" fillId="0" borderId="56" xfId="1" applyNumberFormat="1" applyFont="1" applyBorder="1" applyAlignment="1">
      <alignment vertical="center"/>
    </xf>
    <xf numFmtId="166" fontId="82" fillId="0" borderId="0" xfId="0" applyNumberFormat="1" applyFont="1" applyAlignment="1">
      <alignment vertical="center"/>
    </xf>
    <xf numFmtId="166" fontId="82" fillId="0" borderId="0" xfId="4" applyFont="1" applyAlignment="1">
      <alignment horizontal="left" vertical="center"/>
    </xf>
    <xf numFmtId="169" fontId="86" fillId="0" borderId="56" xfId="1" applyNumberFormat="1" applyFont="1" applyBorder="1" applyAlignment="1">
      <alignment horizontal="left" vertical="center"/>
    </xf>
    <xf numFmtId="169" fontId="86" fillId="0" borderId="56" xfId="1" applyNumberFormat="1" applyFont="1" applyBorder="1" applyAlignment="1">
      <alignment vertical="center"/>
    </xf>
    <xf numFmtId="166" fontId="88" fillId="0" borderId="0" xfId="4" applyFont="1" applyAlignment="1">
      <alignment vertical="center"/>
    </xf>
    <xf numFmtId="0" fontId="85" fillId="0" borderId="45" xfId="0" applyFont="1" applyBorder="1" applyAlignment="1">
      <alignment horizontal="left" vertical="center"/>
    </xf>
    <xf numFmtId="0" fontId="85" fillId="0" borderId="14" xfId="0" applyFont="1" applyBorder="1" applyAlignment="1">
      <alignment vertical="center"/>
    </xf>
    <xf numFmtId="169" fontId="85" fillId="0" borderId="14" xfId="1" applyNumberFormat="1" applyFont="1" applyBorder="1" applyAlignment="1">
      <alignment horizontal="center" vertical="center"/>
    </xf>
    <xf numFmtId="169" fontId="87" fillId="0" borderId="54" xfId="1" applyNumberFormat="1" applyFont="1" applyBorder="1" applyAlignment="1">
      <alignment horizontal="center" vertical="center"/>
    </xf>
    <xf numFmtId="169" fontId="85" fillId="0" borderId="56" xfId="1" applyNumberFormat="1" applyFont="1" applyFill="1" applyBorder="1" applyAlignment="1">
      <alignment vertical="center"/>
    </xf>
    <xf numFmtId="169" fontId="85" fillId="0" borderId="14" xfId="1" applyNumberFormat="1" applyFont="1" applyBorder="1" applyAlignment="1">
      <alignment vertical="center"/>
    </xf>
    <xf numFmtId="169" fontId="85" fillId="0" borderId="54" xfId="1" applyNumberFormat="1" applyFont="1" applyFill="1" applyBorder="1" applyAlignment="1">
      <alignment vertical="center"/>
    </xf>
    <xf numFmtId="169" fontId="84" fillId="0" borderId="54" xfId="1" applyNumberFormat="1" applyFont="1" applyFill="1" applyBorder="1" applyAlignment="1">
      <alignment vertical="center"/>
    </xf>
    <xf numFmtId="169" fontId="85" fillId="0" borderId="85" xfId="1" applyNumberFormat="1" applyFont="1" applyFill="1" applyBorder="1" applyAlignment="1">
      <alignment vertical="center"/>
    </xf>
    <xf numFmtId="166" fontId="89" fillId="0" borderId="0" xfId="4" applyFont="1" applyAlignment="1">
      <alignment vertical="center"/>
    </xf>
    <xf numFmtId="169" fontId="87" fillId="4" borderId="76" xfId="1" applyNumberFormat="1" applyFont="1" applyFill="1" applyBorder="1" applyAlignment="1">
      <alignment horizontal="center" vertical="center"/>
    </xf>
    <xf numFmtId="169" fontId="84" fillId="4" borderId="86" xfId="1" applyNumberFormat="1" applyFont="1" applyFill="1" applyBorder="1" applyAlignment="1">
      <alignment vertical="center"/>
    </xf>
    <xf numFmtId="169" fontId="3" fillId="0" borderId="0" xfId="1" applyNumberFormat="1" applyFont="1" applyAlignment="1">
      <alignment horizontal="center" vertical="center"/>
    </xf>
    <xf numFmtId="169" fontId="65" fillId="0" borderId="0" xfId="1" applyNumberFormat="1" applyFont="1" applyAlignment="1">
      <alignment horizontal="center" vertical="center"/>
    </xf>
    <xf numFmtId="169" fontId="1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169" fontId="65" fillId="0" borderId="0" xfId="1" applyNumberFormat="1" applyFont="1" applyAlignment="1">
      <alignment horizontal="center"/>
    </xf>
    <xf numFmtId="169" fontId="5" fillId="0" borderId="0" xfId="1" applyNumberFormat="1" applyFont="1" applyAlignment="1">
      <alignment horizontal="center"/>
    </xf>
    <xf numFmtId="169" fontId="1" fillId="0" borderId="0" xfId="1" applyNumberFormat="1" applyFont="1" applyAlignment="1">
      <alignment horizontal="center"/>
    </xf>
    <xf numFmtId="169" fontId="69" fillId="0" borderId="0" xfId="1" applyNumberFormat="1" applyFont="1" applyAlignment="1">
      <alignment horizontal="center"/>
    </xf>
    <xf numFmtId="169" fontId="1" fillId="0" borderId="0" xfId="1" applyNumberFormat="1" applyFont="1" applyAlignment="1">
      <alignment horizontal="left"/>
    </xf>
    <xf numFmtId="169" fontId="4" fillId="0" borderId="0" xfId="1" applyNumberFormat="1" applyFont="1" applyAlignment="1">
      <alignment horizontal="center"/>
    </xf>
    <xf numFmtId="169" fontId="90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left"/>
    </xf>
    <xf numFmtId="164" fontId="0" fillId="0" borderId="0" xfId="3" applyFont="1" applyAlignment="1">
      <alignment vertical="center"/>
    </xf>
    <xf numFmtId="164" fontId="91" fillId="0" borderId="0" xfId="3" applyFont="1" applyAlignment="1">
      <alignment vertical="center"/>
    </xf>
    <xf numFmtId="164" fontId="82" fillId="0" borderId="0" xfId="0" applyNumberFormat="1" applyFont="1" applyAlignment="1">
      <alignment horizontal="left" vertical="center"/>
    </xf>
    <xf numFmtId="164" fontId="82" fillId="0" borderId="0" xfId="3" applyFont="1" applyAlignment="1">
      <alignment vertical="center"/>
    </xf>
    <xf numFmtId="164" fontId="82" fillId="0" borderId="0" xfId="0" applyNumberFormat="1" applyFont="1" applyAlignment="1">
      <alignment vertical="center"/>
    </xf>
    <xf numFmtId="164" fontId="83" fillId="0" borderId="0" xfId="3" applyFont="1" applyAlignment="1">
      <alignment vertical="center"/>
    </xf>
    <xf numFmtId="164" fontId="92" fillId="0" borderId="0" xfId="0" applyNumberFormat="1" applyFont="1" applyAlignment="1">
      <alignment vertical="center"/>
    </xf>
    <xf numFmtId="164" fontId="91" fillId="0" borderId="0" xfId="3" applyFont="1" applyBorder="1" applyAlignment="1">
      <alignment vertical="center"/>
    </xf>
    <xf numFmtId="164" fontId="83" fillId="0" borderId="0" xfId="3" applyFont="1" applyBorder="1" applyAlignment="1">
      <alignment vertical="center"/>
    </xf>
    <xf numFmtId="176" fontId="82" fillId="0" borderId="0" xfId="0" applyNumberFormat="1" applyFont="1" applyAlignment="1">
      <alignment horizontal="left" vertical="center"/>
    </xf>
    <xf numFmtId="176" fontId="83" fillId="0" borderId="0" xfId="0" applyNumberFormat="1" applyFont="1" applyAlignment="1">
      <alignment horizontal="left" vertical="center"/>
    </xf>
    <xf numFmtId="164" fontId="83" fillId="0" borderId="0" xfId="0" applyNumberFormat="1" applyFont="1" applyAlignment="1">
      <alignment vertical="center"/>
    </xf>
    <xf numFmtId="176" fontId="83" fillId="0" borderId="0" xfId="0" applyNumberFormat="1" applyFont="1" applyAlignment="1">
      <alignment vertical="center"/>
    </xf>
    <xf numFmtId="164" fontId="83" fillId="0" borderId="0" xfId="3" applyFont="1" applyBorder="1" applyAlignment="1">
      <alignment vertical="center" wrapText="1"/>
    </xf>
    <xf numFmtId="166" fontId="82" fillId="0" borderId="0" xfId="4" applyFont="1" applyBorder="1" applyAlignment="1">
      <alignment vertical="center"/>
    </xf>
    <xf numFmtId="164" fontId="93" fillId="0" borderId="0" xfId="3" applyFont="1" applyBorder="1" applyAlignment="1">
      <alignment vertical="center" wrapText="1"/>
    </xf>
    <xf numFmtId="176" fontId="88" fillId="0" borderId="0" xfId="3" applyNumberFormat="1" applyFont="1" applyAlignment="1">
      <alignment vertical="center"/>
    </xf>
    <xf numFmtId="176" fontId="82" fillId="3" borderId="0" xfId="0" applyNumberFormat="1" applyFont="1" applyFill="1" applyAlignment="1">
      <alignment vertical="center"/>
    </xf>
    <xf numFmtId="166" fontId="83" fillId="0" borderId="0" xfId="4" applyFont="1" applyBorder="1" applyAlignment="1">
      <alignment vertical="center" wrapText="1"/>
    </xf>
    <xf numFmtId="166" fontId="94" fillId="0" borderId="0" xfId="4" applyFont="1" applyBorder="1" applyAlignment="1">
      <alignment vertical="center"/>
    </xf>
    <xf numFmtId="164" fontId="88" fillId="0" borderId="0" xfId="0" applyNumberFormat="1" applyFont="1" applyAlignment="1">
      <alignment vertical="center"/>
    </xf>
    <xf numFmtId="166" fontId="83" fillId="0" borderId="0" xfId="4" applyFont="1" applyAlignment="1">
      <alignment vertical="center"/>
    </xf>
    <xf numFmtId="164" fontId="88" fillId="0" borderId="0" xfId="3" applyFont="1" applyAlignment="1">
      <alignment vertical="center"/>
    </xf>
    <xf numFmtId="176" fontId="92" fillId="0" borderId="0" xfId="0" applyNumberFormat="1" applyFont="1" applyAlignment="1">
      <alignment vertical="center"/>
    </xf>
    <xf numFmtId="176" fontId="95" fillId="0" borderId="0" xfId="0" applyNumberFormat="1" applyFont="1" applyAlignment="1">
      <alignment vertical="center"/>
    </xf>
    <xf numFmtId="166" fontId="96" fillId="0" borderId="0" xfId="0" applyNumberFormat="1" applyFont="1" applyAlignment="1">
      <alignment vertical="center"/>
    </xf>
    <xf numFmtId="166" fontId="94" fillId="0" borderId="0" xfId="0" applyNumberFormat="1" applyFont="1" applyAlignment="1">
      <alignment vertical="center"/>
    </xf>
    <xf numFmtId="164" fontId="82" fillId="3" borderId="0" xfId="0" applyNumberFormat="1" applyFont="1" applyFill="1" applyAlignment="1">
      <alignment vertical="center"/>
    </xf>
    <xf numFmtId="176" fontId="93" fillId="0" borderId="0" xfId="0" applyNumberFormat="1" applyFont="1" applyAlignment="1">
      <alignment vertical="center"/>
    </xf>
    <xf numFmtId="176" fontId="88" fillId="0" borderId="0" xfId="0" applyNumberFormat="1" applyFont="1" applyAlignment="1">
      <alignment vertical="center"/>
    </xf>
    <xf numFmtId="176" fontId="91" fillId="0" borderId="0" xfId="0" applyNumberFormat="1" applyFont="1" applyAlignment="1">
      <alignment vertical="center"/>
    </xf>
    <xf numFmtId="176" fontId="6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12" xfId="0" applyNumberFormat="1" applyBorder="1" applyAlignment="1">
      <alignment vertical="center"/>
    </xf>
    <xf numFmtId="169" fontId="0" fillId="0" borderId="12" xfId="1" applyNumberFormat="1" applyFont="1" applyBorder="1" applyAlignment="1">
      <alignment horizontal="center" vertical="center"/>
    </xf>
    <xf numFmtId="169" fontId="1" fillId="0" borderId="12" xfId="1" applyNumberFormat="1" applyFont="1" applyBorder="1"/>
    <xf numFmtId="9" fontId="1" fillId="0" borderId="12" xfId="2" applyFont="1" applyBorder="1" applyAlignment="1">
      <alignment horizontal="center" vertical="center"/>
    </xf>
    <xf numFmtId="0" fontId="74" fillId="3" borderId="12" xfId="20" quotePrefix="1" applyFont="1" applyFill="1" applyBorder="1" applyAlignment="1">
      <alignment horizontal="center" vertical="center"/>
    </xf>
    <xf numFmtId="14" fontId="6" fillId="0" borderId="14" xfId="0" quotePrefix="1" applyNumberFormat="1" applyFont="1" applyBorder="1" applyAlignment="1">
      <alignment horizontal="center" vertical="center"/>
    </xf>
    <xf numFmtId="169" fontId="2" fillId="0" borderId="12" xfId="1" quotePrefix="1" applyNumberFormat="1" applyFont="1" applyBorder="1" applyAlignment="1">
      <alignment horizontal="center" vertical="center"/>
    </xf>
    <xf numFmtId="164" fontId="0" fillId="0" borderId="12" xfId="3" quotePrefix="1" applyFont="1" applyFill="1" applyBorder="1" applyAlignment="1">
      <alignment vertical="center"/>
    </xf>
    <xf numFmtId="169" fontId="2" fillId="3" borderId="12" xfId="1" quotePrefix="1" applyNumberFormat="1" applyFont="1" applyFill="1" applyBorder="1" applyAlignment="1">
      <alignment horizontal="center" vertical="center"/>
    </xf>
    <xf numFmtId="164" fontId="0" fillId="3" borderId="12" xfId="3" quotePrefix="1" applyFont="1" applyFill="1" applyBorder="1" applyAlignment="1">
      <alignment vertical="center"/>
    </xf>
    <xf numFmtId="169" fontId="2" fillId="0" borderId="12" xfId="1" quotePrefix="1" applyNumberFormat="1" applyFont="1" applyFill="1" applyBorder="1" applyAlignment="1">
      <alignment horizontal="center" vertical="center"/>
    </xf>
    <xf numFmtId="164" fontId="2" fillId="3" borderId="12" xfId="3" quotePrefix="1" applyFont="1" applyFill="1" applyBorder="1" applyAlignment="1">
      <alignment vertical="center"/>
    </xf>
    <xf numFmtId="164" fontId="0" fillId="0" borderId="20" xfId="3" quotePrefix="1" applyFont="1" applyFill="1" applyBorder="1" applyAlignment="1">
      <alignment vertical="center"/>
    </xf>
    <xf numFmtId="169" fontId="2" fillId="0" borderId="20" xfId="1" quotePrefix="1" applyNumberFormat="1" applyFont="1" applyBorder="1" applyAlignment="1">
      <alignment horizontal="center" vertical="center"/>
    </xf>
    <xf numFmtId="14" fontId="0" fillId="0" borderId="20" xfId="3" quotePrefix="1" applyNumberFormat="1" applyFont="1" applyFill="1" applyBorder="1" applyAlignment="1">
      <alignment vertical="center"/>
    </xf>
    <xf numFmtId="14" fontId="0" fillId="0" borderId="12" xfId="3" quotePrefix="1" applyNumberFormat="1" applyFont="1" applyFill="1" applyBorder="1" applyAlignment="1">
      <alignment vertical="center"/>
    </xf>
    <xf numFmtId="169" fontId="2" fillId="0" borderId="20" xfId="1" quotePrefix="1" applyNumberFormat="1" applyFont="1" applyFill="1" applyBorder="1" applyAlignment="1">
      <alignment horizontal="center" vertical="center"/>
    </xf>
    <xf numFmtId="14" fontId="2" fillId="0" borderId="20" xfId="3" quotePrefix="1" applyNumberFormat="1" applyFont="1" applyFill="1" applyBorder="1" applyAlignment="1">
      <alignment vertical="center"/>
    </xf>
    <xf numFmtId="164" fontId="71" fillId="0" borderId="12" xfId="3" quotePrefix="1" applyFont="1" applyFill="1" applyBorder="1" applyAlignment="1">
      <alignment vertical="center"/>
    </xf>
    <xf numFmtId="0" fontId="67" fillId="3" borderId="12" xfId="0" quotePrefix="1" applyFont="1" applyFill="1" applyBorder="1"/>
    <xf numFmtId="14" fontId="67" fillId="3" borderId="12" xfId="0" quotePrefix="1" applyNumberFormat="1" applyFont="1" applyFill="1" applyBorder="1"/>
    <xf numFmtId="0" fontId="6" fillId="3" borderId="12" xfId="0" quotePrefix="1" applyFont="1" applyFill="1" applyBorder="1"/>
    <xf numFmtId="0" fontId="6" fillId="16" borderId="12" xfId="0" quotePrefix="1" applyFont="1" applyFill="1" applyBorder="1" applyAlignment="1">
      <alignment horizontal="center" vertical="center"/>
    </xf>
    <xf numFmtId="14" fontId="6" fillId="3" borderId="12" xfId="0" quotePrefix="1" applyNumberFormat="1" applyFont="1" applyFill="1" applyBorder="1"/>
    <xf numFmtId="0" fontId="68" fillId="16" borderId="12" xfId="0" quotePrefix="1" applyFont="1" applyFill="1" applyBorder="1" applyAlignment="1">
      <alignment horizontal="center" vertical="center"/>
    </xf>
    <xf numFmtId="14" fontId="37" fillId="0" borderId="12" xfId="21" quotePrefix="1" applyNumberFormat="1" applyFont="1" applyBorder="1" applyAlignment="1">
      <alignment horizontal="center" vertical="center"/>
    </xf>
    <xf numFmtId="175" fontId="28" fillId="0" borderId="12" xfId="21" quotePrefix="1" applyNumberFormat="1" applyFont="1" applyBorder="1" applyAlignment="1">
      <alignment horizontal="center"/>
    </xf>
    <xf numFmtId="175" fontId="33" fillId="0" borderId="12" xfId="21" quotePrefix="1" applyNumberFormat="1" applyFont="1" applyBorder="1" applyAlignment="1">
      <alignment horizontal="center"/>
    </xf>
    <xf numFmtId="0" fontId="0" fillId="0" borderId="12" xfId="0" quotePrefix="1" applyBorder="1" applyAlignment="1">
      <alignment horizontal="left" vertical="center"/>
    </xf>
    <xf numFmtId="0" fontId="2" fillId="0" borderId="12" xfId="0" quotePrefix="1" applyFont="1" applyBorder="1" applyAlignment="1">
      <alignment vertical="center"/>
    </xf>
    <xf numFmtId="14" fontId="2" fillId="0" borderId="12" xfId="0" quotePrefix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84" fillId="21" borderId="11" xfId="0" applyFont="1" applyFill="1" applyBorder="1" applyAlignment="1">
      <alignment horizontal="center" vertical="center"/>
    </xf>
    <xf numFmtId="0" fontId="84" fillId="21" borderId="10" xfId="0" applyFont="1" applyFill="1" applyBorder="1" applyAlignment="1">
      <alignment horizontal="center" vertical="center"/>
    </xf>
    <xf numFmtId="0" fontId="84" fillId="21" borderId="65" xfId="0" applyFont="1" applyFill="1" applyBorder="1" applyAlignment="1">
      <alignment horizontal="center" vertical="center"/>
    </xf>
    <xf numFmtId="169" fontId="84" fillId="21" borderId="11" xfId="1" applyNumberFormat="1" applyFont="1" applyFill="1" applyBorder="1" applyAlignment="1">
      <alignment horizontal="center" vertical="center"/>
    </xf>
    <xf numFmtId="169" fontId="84" fillId="21" borderId="10" xfId="1" applyNumberFormat="1" applyFont="1" applyFill="1" applyBorder="1" applyAlignment="1">
      <alignment horizontal="center" vertical="center"/>
    </xf>
    <xf numFmtId="169" fontId="84" fillId="21" borderId="65" xfId="1" applyNumberFormat="1" applyFont="1" applyFill="1" applyBorder="1" applyAlignment="1">
      <alignment horizontal="center" vertical="center"/>
    </xf>
    <xf numFmtId="0" fontId="84" fillId="4" borderId="75" xfId="0" applyFont="1" applyFill="1" applyBorder="1" applyAlignment="1">
      <alignment horizontal="center" vertical="center"/>
    </xf>
    <xf numFmtId="0" fontId="84" fillId="4" borderId="60" xfId="0" applyFont="1" applyFill="1" applyBorder="1" applyAlignment="1">
      <alignment horizontal="center" vertical="center"/>
    </xf>
    <xf numFmtId="169" fontId="84" fillId="4" borderId="75" xfId="1" applyNumberFormat="1" applyFont="1" applyFill="1" applyBorder="1" applyAlignment="1">
      <alignment horizontal="center" vertical="center"/>
    </xf>
    <xf numFmtId="169" fontId="84" fillId="4" borderId="60" xfId="1" applyNumberFormat="1" applyFont="1" applyFill="1" applyBorder="1" applyAlignment="1">
      <alignment horizontal="center" vertical="center"/>
    </xf>
    <xf numFmtId="0" fontId="7" fillId="0" borderId="0" xfId="19" applyFont="1" applyAlignment="1">
      <alignment horizontal="center" vertical="center"/>
    </xf>
    <xf numFmtId="0" fontId="7" fillId="0" borderId="15" xfId="19" applyFont="1" applyBorder="1" applyAlignment="1">
      <alignment horizontal="center" vertical="center"/>
    </xf>
    <xf numFmtId="0" fontId="7" fillId="0" borderId="16" xfId="19" applyFont="1" applyBorder="1" applyAlignment="1">
      <alignment horizontal="center" vertical="center"/>
    </xf>
    <xf numFmtId="0" fontId="7" fillId="0" borderId="17" xfId="19" applyFont="1" applyBorder="1" applyAlignment="1">
      <alignment horizontal="center" vertical="center"/>
    </xf>
    <xf numFmtId="170" fontId="77" fillId="0" borderId="12" xfId="10" applyNumberFormat="1" applyFont="1" applyBorder="1" applyAlignment="1">
      <alignment horizontal="center" vertical="center"/>
    </xf>
    <xf numFmtId="0" fontId="7" fillId="0" borderId="14" xfId="19" applyFont="1" applyBorder="1" applyAlignment="1">
      <alignment horizontal="center" vertical="center" wrapText="1"/>
    </xf>
    <xf numFmtId="0" fontId="7" fillId="0" borderId="20" xfId="19" applyFont="1" applyBorder="1" applyAlignment="1">
      <alignment horizontal="center" vertical="center" wrapText="1"/>
    </xf>
    <xf numFmtId="0" fontId="7" fillId="0" borderId="12" xfId="19" applyFont="1" applyBorder="1" applyAlignment="1">
      <alignment horizontal="center" vertical="center"/>
    </xf>
    <xf numFmtId="0" fontId="7" fillId="0" borderId="14" xfId="19" applyFont="1" applyBorder="1" applyAlignment="1">
      <alignment horizontal="center" vertical="center"/>
    </xf>
    <xf numFmtId="0" fontId="7" fillId="0" borderId="20" xfId="19" applyFont="1" applyBorder="1" applyAlignment="1">
      <alignment horizontal="center" vertical="center"/>
    </xf>
    <xf numFmtId="0" fontId="7" fillId="0" borderId="22" xfId="19" applyFont="1" applyBorder="1" applyAlignment="1">
      <alignment horizontal="center" vertical="center"/>
    </xf>
    <xf numFmtId="0" fontId="7" fillId="0" borderId="23" xfId="19" applyFont="1" applyBorder="1" applyAlignment="1">
      <alignment horizontal="center" vertical="center"/>
    </xf>
    <xf numFmtId="0" fontId="7" fillId="0" borderId="18" xfId="19" applyFont="1" applyBorder="1" applyAlignment="1">
      <alignment horizontal="center" vertical="center" wrapText="1"/>
    </xf>
    <xf numFmtId="0" fontId="7" fillId="0" borderId="18" xfId="19" applyFont="1" applyBorder="1" applyAlignment="1">
      <alignment horizontal="center" vertical="center"/>
    </xf>
    <xf numFmtId="170" fontId="77" fillId="0" borderId="12" xfId="10" applyNumberFormat="1" applyFont="1" applyBorder="1" applyAlignment="1">
      <alignment horizontal="center" vertical="center" wrapText="1"/>
    </xf>
    <xf numFmtId="0" fontId="1" fillId="0" borderId="0" xfId="24" applyFont="1" applyAlignment="1">
      <alignment horizontal="center" vertical="center"/>
    </xf>
    <xf numFmtId="0" fontId="2" fillId="0" borderId="0" xfId="24" applyAlignment="1">
      <alignment horizontal="left"/>
    </xf>
    <xf numFmtId="0" fontId="1" fillId="4" borderId="12" xfId="24" applyFont="1" applyFill="1" applyBorder="1" applyAlignment="1">
      <alignment horizontal="center"/>
    </xf>
    <xf numFmtId="0" fontId="2" fillId="0" borderId="0" xfId="24" applyAlignment="1">
      <alignment horizontal="center"/>
    </xf>
    <xf numFmtId="0" fontId="1" fillId="0" borderId="0" xfId="24" applyFont="1" applyAlignment="1">
      <alignment horizontal="center"/>
    </xf>
    <xf numFmtId="0" fontId="4" fillId="0" borderId="0" xfId="24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0" borderId="0" xfId="3" applyFont="1" applyAlignment="1">
      <alignment horizontal="center"/>
    </xf>
    <xf numFmtId="164" fontId="2" fillId="0" borderId="0" xfId="3" applyFont="1" applyAlignment="1">
      <alignment horizontal="center"/>
    </xf>
    <xf numFmtId="0" fontId="1" fillId="0" borderId="0" xfId="20" applyFont="1" applyAlignment="1">
      <alignment horizontal="center"/>
    </xf>
    <xf numFmtId="0" fontId="2" fillId="0" borderId="0" xfId="20" applyAlignment="1">
      <alignment horizontal="center"/>
    </xf>
    <xf numFmtId="0" fontId="1" fillId="18" borderId="15" xfId="20" applyFont="1" applyFill="1" applyBorder="1" applyAlignment="1">
      <alignment horizontal="center" vertical="center"/>
    </xf>
    <xf numFmtId="0" fontId="1" fillId="18" borderId="16" xfId="20" applyFont="1" applyFill="1" applyBorder="1" applyAlignment="1">
      <alignment horizontal="center" vertical="center"/>
    </xf>
    <xf numFmtId="0" fontId="1" fillId="18" borderId="17" xfId="20" applyFont="1" applyFill="1" applyBorder="1" applyAlignment="1">
      <alignment horizontal="center" vertical="center"/>
    </xf>
    <xf numFmtId="0" fontId="1" fillId="4" borderId="15" xfId="20" applyFont="1" applyFill="1" applyBorder="1" applyAlignment="1">
      <alignment horizontal="center" vertical="center"/>
    </xf>
    <xf numFmtId="0" fontId="1" fillId="4" borderId="16" xfId="20" applyFont="1" applyFill="1" applyBorder="1" applyAlignment="1">
      <alignment horizontal="center" vertical="center"/>
    </xf>
    <xf numFmtId="0" fontId="2" fillId="4" borderId="16" xfId="20" applyFill="1" applyBorder="1" applyAlignment="1">
      <alignment horizontal="center" vertical="center"/>
    </xf>
    <xf numFmtId="0" fontId="1" fillId="4" borderId="17" xfId="20" applyFont="1" applyFill="1" applyBorder="1" applyAlignment="1">
      <alignment horizontal="center" vertical="center"/>
    </xf>
    <xf numFmtId="0" fontId="74" fillId="2" borderId="12" xfId="20" applyFont="1" applyFill="1" applyBorder="1" applyAlignment="1">
      <alignment horizontal="center" vertical="center"/>
    </xf>
    <xf numFmtId="14" fontId="6" fillId="0" borderId="12" xfId="0" quotePrefix="1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4" fontId="6" fillId="0" borderId="14" xfId="0" quotePrefix="1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169" fontId="2" fillId="0" borderId="0" xfId="20" applyNumberFormat="1" applyAlignment="1">
      <alignment horizontal="center"/>
    </xf>
    <xf numFmtId="0" fontId="75" fillId="0" borderId="0" xfId="20" applyFont="1" applyAlignment="1">
      <alignment horizontal="center"/>
    </xf>
    <xf numFmtId="9" fontId="4" fillId="0" borderId="0" xfId="20" applyNumberFormat="1" applyFont="1" applyAlignment="1">
      <alignment horizontal="center"/>
    </xf>
    <xf numFmtId="9" fontId="6" fillId="0" borderId="0" xfId="20" applyNumberFormat="1" applyFont="1" applyAlignment="1">
      <alignment horizontal="center"/>
    </xf>
    <xf numFmtId="0" fontId="6" fillId="0" borderId="12" xfId="20" applyFont="1" applyBorder="1" applyAlignment="1">
      <alignment horizontal="center" vertical="center"/>
    </xf>
    <xf numFmtId="0" fontId="6" fillId="16" borderId="12" xfId="20" applyFont="1" applyFill="1" applyBorder="1" applyAlignment="1">
      <alignment horizontal="center" vertical="center"/>
    </xf>
    <xf numFmtId="0" fontId="1" fillId="2" borderId="12" xfId="20" applyFont="1" applyFill="1" applyBorder="1" applyAlignment="1">
      <alignment horizontal="center" vertical="center"/>
    </xf>
    <xf numFmtId="0" fontId="6" fillId="0" borderId="14" xfId="20" quotePrefix="1" applyFont="1" applyBorder="1" applyAlignment="1">
      <alignment horizontal="center" vertical="center"/>
    </xf>
    <xf numFmtId="0" fontId="6" fillId="0" borderId="18" xfId="20" applyFont="1" applyBorder="1" applyAlignment="1">
      <alignment horizontal="center" vertical="center"/>
    </xf>
    <xf numFmtId="0" fontId="6" fillId="0" borderId="20" xfId="2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4" borderId="48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 wrapText="1"/>
    </xf>
    <xf numFmtId="0" fontId="2" fillId="4" borderId="7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3" applyFont="1" applyAlignment="1">
      <alignment horizontal="center"/>
    </xf>
    <xf numFmtId="0" fontId="3" fillId="3" borderId="80" xfId="0" applyFont="1" applyFill="1" applyBorder="1" applyAlignment="1">
      <alignment horizontal="left" vertical="center"/>
    </xf>
    <xf numFmtId="0" fontId="3" fillId="3" borderId="81" xfId="0" applyFont="1" applyFill="1" applyBorder="1" applyAlignment="1">
      <alignment horizontal="left" vertical="center"/>
    </xf>
    <xf numFmtId="0" fontId="1" fillId="0" borderId="0" xfId="23" applyFont="1" applyAlignment="1">
      <alignment horizontal="center"/>
    </xf>
    <xf numFmtId="0" fontId="1" fillId="0" borderId="1" xfId="23" applyFont="1" applyBorder="1" applyAlignment="1">
      <alignment horizontal="center" vertical="center"/>
    </xf>
    <xf numFmtId="0" fontId="66" fillId="14" borderId="71" xfId="23" applyFont="1" applyFill="1" applyBorder="1" applyAlignment="1">
      <alignment horizontal="center"/>
    </xf>
    <xf numFmtId="0" fontId="66" fillId="14" borderId="72" xfId="23" applyFont="1" applyFill="1" applyBorder="1" applyAlignment="1">
      <alignment horizontal="center"/>
    </xf>
    <xf numFmtId="0" fontId="66" fillId="17" borderId="42" xfId="23" applyFont="1" applyFill="1" applyBorder="1" applyAlignment="1">
      <alignment horizontal="center"/>
    </xf>
    <xf numFmtId="0" fontId="66" fillId="17" borderId="71" xfId="23" applyFont="1" applyFill="1" applyBorder="1" applyAlignment="1">
      <alignment horizontal="center"/>
    </xf>
    <xf numFmtId="0" fontId="66" fillId="17" borderId="43" xfId="23" applyFont="1" applyFill="1" applyBorder="1" applyAlignment="1">
      <alignment horizontal="center"/>
    </xf>
    <xf numFmtId="0" fontId="66" fillId="17" borderId="52" xfId="23" applyFont="1" applyFill="1" applyBorder="1" applyAlignment="1">
      <alignment horizontal="center"/>
    </xf>
    <xf numFmtId="0" fontId="66" fillId="2" borderId="75" xfId="23" applyFont="1" applyFill="1" applyBorder="1" applyAlignment="1">
      <alignment horizontal="center"/>
    </xf>
    <xf numFmtId="0" fontId="66" fillId="2" borderId="76" xfId="23" applyFont="1" applyFill="1" applyBorder="1" applyAlignment="1">
      <alignment horizontal="center"/>
    </xf>
    <xf numFmtId="0" fontId="1" fillId="0" borderId="0" xfId="23" applyFont="1" applyAlignment="1">
      <alignment horizontal="center" vertical="center"/>
    </xf>
    <xf numFmtId="164" fontId="10" fillId="0" borderId="0" xfId="6" applyFont="1" applyAlignment="1">
      <alignment horizontal="center"/>
    </xf>
    <xf numFmtId="0" fontId="4" fillId="0" borderId="0" xfId="23" applyFont="1" applyAlignment="1">
      <alignment horizontal="center"/>
    </xf>
    <xf numFmtId="0" fontId="6" fillId="0" borderId="61" xfId="23" applyFont="1" applyBorder="1" applyAlignment="1">
      <alignment horizontal="center" vertical="center"/>
    </xf>
    <xf numFmtId="0" fontId="6" fillId="0" borderId="64" xfId="23" applyFont="1" applyBorder="1" applyAlignment="1">
      <alignment horizontal="center" vertical="center"/>
    </xf>
    <xf numFmtId="0" fontId="66" fillId="3" borderId="2" xfId="23" applyFont="1" applyFill="1" applyBorder="1" applyAlignment="1">
      <alignment horizontal="center" vertical="center"/>
    </xf>
    <xf numFmtId="0" fontId="66" fillId="3" borderId="6" xfId="23" applyFont="1" applyFill="1" applyBorder="1" applyAlignment="1">
      <alignment horizontal="center" vertical="center"/>
    </xf>
    <xf numFmtId="0" fontId="66" fillId="13" borderId="62" xfId="23" applyFont="1" applyFill="1" applyBorder="1" applyAlignment="1">
      <alignment horizontal="center" vertical="center"/>
    </xf>
    <xf numFmtId="0" fontId="66" fillId="13" borderId="7" xfId="23" applyFont="1" applyFill="1" applyBorder="1" applyAlignment="1">
      <alignment horizontal="center" vertical="center"/>
    </xf>
    <xf numFmtId="0" fontId="66" fillId="13" borderId="70" xfId="23" applyFont="1" applyFill="1" applyBorder="1" applyAlignment="1">
      <alignment horizontal="center" vertical="center"/>
    </xf>
    <xf numFmtId="0" fontId="66" fillId="13" borderId="73" xfId="23" applyFont="1" applyFill="1" applyBorder="1" applyAlignment="1">
      <alignment horizontal="center" vertical="center"/>
    </xf>
    <xf numFmtId="0" fontId="66" fillId="14" borderId="62" xfId="23" applyFont="1" applyFill="1" applyBorder="1" applyAlignment="1">
      <alignment horizontal="center" wrapText="1"/>
    </xf>
    <xf numFmtId="0" fontId="66" fillId="14" borderId="73" xfId="23" applyFont="1" applyFill="1" applyBorder="1" applyAlignment="1">
      <alignment horizontal="center" wrapText="1"/>
    </xf>
    <xf numFmtId="0" fontId="66" fillId="15" borderId="63" xfId="23" applyFont="1" applyFill="1" applyBorder="1" applyAlignment="1">
      <alignment horizontal="center" vertical="center" wrapText="1"/>
    </xf>
    <xf numFmtId="0" fontId="66" fillId="15" borderId="13" xfId="23" applyFont="1" applyFill="1" applyBorder="1" applyAlignment="1">
      <alignment horizontal="center" vertical="center" wrapText="1"/>
    </xf>
    <xf numFmtId="0" fontId="66" fillId="3" borderId="12" xfId="23" applyFont="1" applyFill="1" applyBorder="1" applyAlignment="1">
      <alignment horizontal="center" vertical="center"/>
    </xf>
    <xf numFmtId="0" fontId="66" fillId="3" borderId="15" xfId="23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/>
    </xf>
    <xf numFmtId="0" fontId="3" fillId="3" borderId="11" xfId="24" applyFont="1" applyFill="1" applyBorder="1" applyAlignment="1">
      <alignment horizontal="left" vertical="center"/>
    </xf>
    <xf numFmtId="0" fontId="3" fillId="3" borderId="10" xfId="24" applyFont="1" applyFill="1" applyBorder="1" applyAlignment="1">
      <alignment horizontal="left" vertical="center"/>
    </xf>
    <xf numFmtId="0" fontId="3" fillId="3" borderId="65" xfId="24" applyFont="1" applyFill="1" applyBorder="1" applyAlignment="1">
      <alignment horizontal="left" vertical="center"/>
    </xf>
    <xf numFmtId="0" fontId="1" fillId="12" borderId="61" xfId="24" applyFont="1" applyFill="1" applyBorder="1" applyAlignment="1">
      <alignment horizontal="center" vertical="center"/>
    </xf>
    <xf numFmtId="0" fontId="1" fillId="12" borderId="64" xfId="24" applyFont="1" applyFill="1" applyBorder="1" applyAlignment="1">
      <alignment horizontal="center" vertical="center"/>
    </xf>
    <xf numFmtId="0" fontId="1" fillId="12" borderId="62" xfId="24" applyFont="1" applyFill="1" applyBorder="1" applyAlignment="1">
      <alignment horizontal="center" vertical="center"/>
    </xf>
    <xf numFmtId="0" fontId="1" fillId="12" borderId="7" xfId="24" applyFont="1" applyFill="1" applyBorder="1" applyAlignment="1">
      <alignment horizontal="center" vertical="center"/>
    </xf>
    <xf numFmtId="0" fontId="1" fillId="12" borderId="63" xfId="24" applyFont="1" applyFill="1" applyBorder="1" applyAlignment="1">
      <alignment horizontal="center" vertical="center"/>
    </xf>
    <xf numFmtId="0" fontId="1" fillId="12" borderId="13" xfId="24" applyFont="1" applyFill="1" applyBorder="1" applyAlignment="1">
      <alignment horizontal="center" vertical="center"/>
    </xf>
    <xf numFmtId="0" fontId="1" fillId="12" borderId="2" xfId="24" applyFont="1" applyFill="1" applyBorder="1" applyAlignment="1">
      <alignment horizontal="center" vertical="center"/>
    </xf>
    <xf numFmtId="0" fontId="1" fillId="12" borderId="3" xfId="24" applyFont="1" applyFill="1" applyBorder="1" applyAlignment="1">
      <alignment horizontal="center" vertical="center"/>
    </xf>
    <xf numFmtId="0" fontId="9" fillId="0" borderId="11" xfId="24" applyFont="1" applyBorder="1" applyAlignment="1">
      <alignment horizontal="left" vertical="center"/>
    </xf>
    <xf numFmtId="0" fontId="9" fillId="0" borderId="10" xfId="24" applyFont="1" applyBorder="1" applyAlignment="1">
      <alignment horizontal="left" vertical="center"/>
    </xf>
    <xf numFmtId="0" fontId="9" fillId="0" borderId="65" xfId="24" applyFont="1" applyBorder="1" applyAlignment="1">
      <alignment horizontal="left" vertical="center"/>
    </xf>
    <xf numFmtId="0" fontId="32" fillId="0" borderId="0" xfId="21" applyFont="1" applyAlignment="1">
      <alignment horizontal="center"/>
    </xf>
    <xf numFmtId="164" fontId="32" fillId="0" borderId="0" xfId="21" applyNumberFormat="1" applyFont="1" applyAlignment="1">
      <alignment horizontal="center"/>
    </xf>
    <xf numFmtId="0" fontId="33" fillId="0" borderId="51" xfId="21" applyFont="1" applyBorder="1" applyAlignment="1">
      <alignment horizontal="center" vertical="center" wrapText="1"/>
    </xf>
    <xf numFmtId="0" fontId="33" fillId="0" borderId="47" xfId="21" applyFont="1" applyBorder="1" applyAlignment="1">
      <alignment horizontal="center" vertical="center" wrapText="1"/>
    </xf>
    <xf numFmtId="0" fontId="44" fillId="0" borderId="51" xfId="21" applyFont="1" applyBorder="1" applyAlignment="1">
      <alignment horizontal="center" vertical="center" wrapText="1"/>
    </xf>
    <xf numFmtId="0" fontId="44" fillId="0" borderId="47" xfId="21" applyFont="1" applyBorder="1" applyAlignment="1">
      <alignment horizontal="center" vertical="center" wrapText="1"/>
    </xf>
    <xf numFmtId="0" fontId="41" fillId="0" borderId="12" xfId="21" applyFont="1" applyBorder="1" applyAlignment="1">
      <alignment horizontal="center" vertical="center"/>
    </xf>
    <xf numFmtId="165" fontId="29" fillId="0" borderId="0" xfId="21" applyNumberFormat="1" applyFont="1" applyAlignment="1">
      <alignment horizontal="center"/>
    </xf>
    <xf numFmtId="15" fontId="29" fillId="0" borderId="0" xfId="21" applyNumberFormat="1" applyFont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33" fillId="0" borderId="52" xfId="21" applyFont="1" applyBorder="1" applyAlignment="1">
      <alignment horizontal="center" vertical="center" wrapText="1"/>
    </xf>
    <xf numFmtId="0" fontId="33" fillId="0" borderId="53" xfId="21" applyFont="1" applyBorder="1" applyAlignment="1">
      <alignment horizontal="center" vertical="center" wrapText="1"/>
    </xf>
    <xf numFmtId="0" fontId="34" fillId="0" borderId="0" xfId="21" applyFont="1" applyAlignment="1">
      <alignment horizontal="center"/>
    </xf>
    <xf numFmtId="0" fontId="29" fillId="0" borderId="0" xfId="21" applyFont="1" applyAlignment="1" applyProtection="1">
      <alignment horizontal="center" vertical="center"/>
      <protection hidden="1"/>
    </xf>
    <xf numFmtId="0" fontId="57" fillId="0" borderId="0" xfId="21" applyFont="1" applyAlignment="1">
      <alignment horizontal="center" vertical="center"/>
    </xf>
    <xf numFmtId="0" fontId="28" fillId="0" borderId="0" xfId="21" applyFont="1" applyAlignment="1">
      <alignment horizontal="center" vertical="center"/>
    </xf>
    <xf numFmtId="0" fontId="33" fillId="0" borderId="42" xfId="21" applyFont="1" applyBorder="1" applyAlignment="1">
      <alignment horizontal="center" vertical="center" wrapText="1"/>
    </xf>
    <xf numFmtId="0" fontId="33" fillId="0" borderId="44" xfId="21" applyFont="1" applyBorder="1" applyAlignment="1">
      <alignment horizontal="center" vertical="center" wrapText="1"/>
    </xf>
    <xf numFmtId="0" fontId="33" fillId="0" borderId="43" xfId="21" applyFont="1" applyBorder="1" applyAlignment="1">
      <alignment horizontal="center" vertical="center" wrapText="1"/>
    </xf>
    <xf numFmtId="0" fontId="33" fillId="0" borderId="20" xfId="21" applyFont="1" applyBorder="1" applyAlignment="1">
      <alignment horizontal="center" vertical="center" wrapText="1"/>
    </xf>
    <xf numFmtId="0" fontId="20" fillId="6" borderId="28" xfId="22" applyFont="1" applyFill="1" applyBorder="1" applyAlignment="1">
      <alignment horizontal="center" vertical="center" wrapText="1"/>
    </xf>
    <xf numFmtId="0" fontId="20" fillId="6" borderId="34" xfId="22" applyFont="1" applyFill="1" applyBorder="1" applyAlignment="1">
      <alignment horizontal="center" vertical="center" wrapText="1"/>
    </xf>
    <xf numFmtId="0" fontId="20" fillId="0" borderId="24" xfId="22" applyFont="1" applyBorder="1" applyAlignment="1">
      <alignment horizontal="left" vertical="center" wrapText="1"/>
    </xf>
    <xf numFmtId="0" fontId="20" fillId="0" borderId="0" xfId="22" applyFont="1" applyAlignment="1">
      <alignment horizontal="left" vertical="center" wrapText="1"/>
    </xf>
    <xf numFmtId="0" fontId="20" fillId="0" borderId="25" xfId="22" applyFont="1" applyBorder="1" applyAlignment="1">
      <alignment horizontal="left" vertical="center" wrapText="1"/>
    </xf>
    <xf numFmtId="0" fontId="20" fillId="0" borderId="26" xfId="22" applyFont="1" applyBorder="1" applyAlignment="1">
      <alignment horizontal="left" vertical="center" wrapText="1"/>
    </xf>
    <xf numFmtId="0" fontId="20" fillId="4" borderId="30" xfId="22" applyFont="1" applyFill="1" applyBorder="1" applyAlignment="1">
      <alignment horizontal="center" vertical="center" wrapText="1"/>
    </xf>
    <xf numFmtId="0" fontId="20" fillId="4" borderId="31" xfId="22" applyFont="1" applyFill="1" applyBorder="1" applyAlignment="1">
      <alignment horizontal="center" vertical="center" wrapText="1"/>
    </xf>
    <xf numFmtId="0" fontId="20" fillId="4" borderId="32" xfId="22" applyFont="1" applyFill="1" applyBorder="1" applyAlignment="1">
      <alignment horizontal="center" vertical="center" wrapText="1"/>
    </xf>
    <xf numFmtId="0" fontId="20" fillId="9" borderId="36" xfId="22" applyFont="1" applyFill="1" applyBorder="1" applyAlignment="1">
      <alignment horizontal="center" vertical="center" wrapText="1"/>
    </xf>
    <xf numFmtId="0" fontId="20" fillId="9" borderId="37" xfId="22" applyFont="1" applyFill="1" applyBorder="1" applyAlignment="1">
      <alignment horizontal="center" vertical="center" wrapText="1"/>
    </xf>
    <xf numFmtId="0" fontId="20" fillId="6" borderId="27" xfId="22" applyFont="1" applyFill="1" applyBorder="1" applyAlignment="1">
      <alignment horizontal="center" vertical="center" wrapText="1"/>
    </xf>
    <xf numFmtId="0" fontId="20" fillId="6" borderId="33" xfId="22" applyFont="1" applyFill="1" applyBorder="1" applyAlignment="1">
      <alignment horizontal="center" vertical="center" wrapText="1"/>
    </xf>
    <xf numFmtId="169" fontId="1" fillId="0" borderId="15" xfId="1" applyNumberFormat="1" applyFont="1" applyBorder="1" applyAlignment="1">
      <alignment horizontal="center" vertical="center"/>
    </xf>
    <xf numFmtId="169" fontId="1" fillId="0" borderId="16" xfId="1" applyNumberFormat="1" applyFont="1" applyBorder="1" applyAlignment="1">
      <alignment horizontal="center" vertical="center"/>
    </xf>
    <xf numFmtId="169" fontId="1" fillId="0" borderId="17" xfId="1" applyNumberFormat="1" applyFont="1" applyBorder="1" applyAlignment="1">
      <alignment horizontal="center" vertical="center"/>
    </xf>
    <xf numFmtId="169" fontId="1" fillId="0" borderId="14" xfId="1" applyNumberFormat="1" applyFont="1" applyBorder="1" applyAlignment="1">
      <alignment horizontal="center" vertical="center"/>
    </xf>
    <xf numFmtId="169" fontId="1" fillId="0" borderId="18" xfId="1" applyNumberFormat="1" applyFont="1" applyBorder="1" applyAlignment="1">
      <alignment horizontal="center" vertical="center"/>
    </xf>
    <xf numFmtId="169" fontId="1" fillId="0" borderId="20" xfId="1" applyNumberFormat="1" applyFont="1" applyBorder="1" applyAlignment="1">
      <alignment horizontal="center" vertical="center"/>
    </xf>
    <xf numFmtId="169" fontId="1" fillId="0" borderId="22" xfId="1" applyNumberFormat="1" applyFont="1" applyBorder="1" applyAlignment="1">
      <alignment horizontal="center" vertical="center"/>
    </xf>
    <xf numFmtId="169" fontId="1" fillId="0" borderId="19" xfId="1" applyNumberFormat="1" applyFont="1" applyBorder="1" applyAlignment="1">
      <alignment horizontal="center" vertical="center"/>
    </xf>
    <xf numFmtId="169" fontId="1" fillId="0" borderId="23" xfId="1" applyNumberFormat="1" applyFont="1" applyBorder="1" applyAlignment="1">
      <alignment horizontal="center" vertical="center"/>
    </xf>
    <xf numFmtId="169" fontId="1" fillId="0" borderId="21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9" fontId="1" fillId="7" borderId="15" xfId="1" applyNumberFormat="1" applyFont="1" applyFill="1" applyBorder="1" applyAlignment="1">
      <alignment horizontal="center" vertical="center"/>
    </xf>
    <xf numFmtId="169" fontId="1" fillId="7" borderId="16" xfId="1" applyNumberFormat="1" applyFont="1" applyFill="1" applyBorder="1" applyAlignment="1">
      <alignment horizontal="center" vertical="center"/>
    </xf>
    <xf numFmtId="169" fontId="1" fillId="7" borderId="17" xfId="1" applyNumberFormat="1" applyFont="1" applyFill="1" applyBorder="1" applyAlignment="1">
      <alignment horizontal="center" vertical="center"/>
    </xf>
    <xf numFmtId="169" fontId="1" fillId="7" borderId="22" xfId="1" applyNumberFormat="1" applyFont="1" applyFill="1" applyBorder="1" applyAlignment="1">
      <alignment horizontal="center" vertical="center"/>
    </xf>
    <xf numFmtId="169" fontId="1" fillId="7" borderId="19" xfId="1" applyNumberFormat="1" applyFont="1" applyFill="1" applyBorder="1" applyAlignment="1">
      <alignment horizontal="center" vertical="center"/>
    </xf>
    <xf numFmtId="169" fontId="1" fillId="7" borderId="23" xfId="1" applyNumberFormat="1" applyFont="1" applyFill="1" applyBorder="1" applyAlignment="1">
      <alignment horizontal="center" vertical="center"/>
    </xf>
    <xf numFmtId="169" fontId="1" fillId="7" borderId="21" xfId="1" applyNumberFormat="1" applyFont="1" applyFill="1" applyBorder="1" applyAlignment="1">
      <alignment horizontal="center" vertical="center"/>
    </xf>
    <xf numFmtId="169" fontId="1" fillId="7" borderId="12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7" borderId="14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169" fontId="1" fillId="7" borderId="14" xfId="1" applyNumberFormat="1" applyFont="1" applyFill="1" applyBorder="1" applyAlignment="1">
      <alignment horizontal="center" vertical="center" wrapText="1"/>
    </xf>
    <xf numFmtId="169" fontId="1" fillId="7" borderId="20" xfId="1" applyNumberFormat="1" applyFont="1" applyFill="1" applyBorder="1" applyAlignment="1">
      <alignment horizontal="center" vertical="center" wrapText="1"/>
    </xf>
    <xf numFmtId="169" fontId="1" fillId="7" borderId="19" xfId="1" applyNumberFormat="1" applyFont="1" applyFill="1" applyBorder="1" applyAlignment="1">
      <alignment horizontal="center" vertical="center" wrapText="1"/>
    </xf>
    <xf numFmtId="169" fontId="1" fillId="7" borderId="21" xfId="1" applyNumberFormat="1" applyFont="1" applyFill="1" applyBorder="1" applyAlignment="1">
      <alignment horizontal="center" vertical="center" wrapText="1"/>
    </xf>
    <xf numFmtId="169" fontId="1" fillId="7" borderId="14" xfId="1" applyNumberFormat="1" applyFont="1" applyFill="1" applyBorder="1" applyAlignment="1">
      <alignment horizontal="center" vertical="center"/>
    </xf>
    <xf numFmtId="169" fontId="1" fillId="7" borderId="18" xfId="1" applyNumberFormat="1" applyFont="1" applyFill="1" applyBorder="1" applyAlignment="1">
      <alignment horizontal="center" vertical="center"/>
    </xf>
    <xf numFmtId="169" fontId="1" fillId="7" borderId="20" xfId="1" applyNumberFormat="1" applyFont="1" applyFill="1" applyBorder="1" applyAlignment="1">
      <alignment horizontal="center" vertical="center"/>
    </xf>
    <xf numFmtId="169" fontId="1" fillId="7" borderId="18" xfId="1" applyNumberFormat="1" applyFont="1" applyFill="1" applyBorder="1" applyAlignment="1">
      <alignment horizontal="center" vertical="center" wrapText="1"/>
    </xf>
    <xf numFmtId="0" fontId="7" fillId="0" borderId="0" xfId="25" applyFont="1" applyAlignment="1">
      <alignment horizontal="center" vertical="center"/>
    </xf>
    <xf numFmtId="0" fontId="1" fillId="2" borderId="12" xfId="25" applyFont="1" applyFill="1" applyBorder="1" applyAlignment="1">
      <alignment horizontal="center" vertical="center"/>
    </xf>
    <xf numFmtId="9" fontId="1" fillId="2" borderId="12" xfId="25" applyNumberFormat="1" applyFont="1" applyFill="1" applyBorder="1" applyAlignment="1">
      <alignment horizontal="center" vertical="center"/>
    </xf>
    <xf numFmtId="170" fontId="8" fillId="0" borderId="12" xfId="16" applyNumberFormat="1" applyFont="1" applyBorder="1" applyAlignment="1">
      <alignment horizontal="center" vertical="top"/>
    </xf>
    <xf numFmtId="0" fontId="2" fillId="0" borderId="0" xfId="25" applyAlignment="1">
      <alignment horizontal="center"/>
    </xf>
    <xf numFmtId="0" fontId="4" fillId="0" borderId="0" xfId="25" applyFont="1" applyAlignment="1">
      <alignment horizontal="center"/>
    </xf>
    <xf numFmtId="0" fontId="1" fillId="2" borderId="12" xfId="25" applyFont="1" applyFill="1" applyBorder="1" applyAlignment="1">
      <alignment horizontal="center" vertical="center" wrapText="1"/>
    </xf>
    <xf numFmtId="170" fontId="8" fillId="0" borderId="12" xfId="16" applyNumberFormat="1" applyFont="1" applyBorder="1" applyAlignment="1">
      <alignment horizontal="left" vertical="top"/>
    </xf>
    <xf numFmtId="0" fontId="2" fillId="0" borderId="0" xfId="25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3" borderId="6" xfId="3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</cellXfs>
  <cellStyles count="28">
    <cellStyle name="Comma" xfId="1" builtinId="3"/>
    <cellStyle name="Comma [0]" xfId="3" builtinId="6"/>
    <cellStyle name="Comma [0] 2" xfId="5" xr:uid="{00000000-0005-0000-0000-000031000000}"/>
    <cellStyle name="Comma [0] 3" xfId="6" xr:uid="{00000000-0005-0000-0000-000032000000}"/>
    <cellStyle name="Comma [0] 4" xfId="7" xr:uid="{00000000-0005-0000-0000-000033000000}"/>
    <cellStyle name="Comma [0] 5" xfId="8" xr:uid="{00000000-0005-0000-0000-000034000000}"/>
    <cellStyle name="Comma [0] 6" xfId="9" xr:uid="{00000000-0005-0000-0000-000035000000}"/>
    <cellStyle name="Comma 2" xfId="10" xr:uid="{00000000-0005-0000-0000-000036000000}"/>
    <cellStyle name="Comma 2 2" xfId="11" xr:uid="{00000000-0005-0000-0000-000037000000}"/>
    <cellStyle name="Comma 3" xfId="12" xr:uid="{00000000-0005-0000-0000-000038000000}"/>
    <cellStyle name="Comma 4" xfId="13" xr:uid="{00000000-0005-0000-0000-000039000000}"/>
    <cellStyle name="Comma 4 2" xfId="14" xr:uid="{00000000-0005-0000-0000-00003A000000}"/>
    <cellStyle name="Comma 5" xfId="15" xr:uid="{00000000-0005-0000-0000-00003B000000}"/>
    <cellStyle name="Comma 6" xfId="16" xr:uid="{00000000-0005-0000-0000-00003C000000}"/>
    <cellStyle name="Comma 7" xfId="17" xr:uid="{00000000-0005-0000-0000-00003D000000}"/>
    <cellStyle name="Currency [0]" xfId="4" builtinId="7"/>
    <cellStyle name="Currency [0] 2" xfId="18" xr:uid="{00000000-0005-0000-0000-00003E000000}"/>
    <cellStyle name="Normal" xfId="0" builtinId="0"/>
    <cellStyle name="Normal 2" xfId="19" xr:uid="{00000000-0005-0000-0000-00003F000000}"/>
    <cellStyle name="Normal 3" xfId="20" xr:uid="{00000000-0005-0000-0000-000040000000}"/>
    <cellStyle name="Normal 4" xfId="21" xr:uid="{00000000-0005-0000-0000-000041000000}"/>
    <cellStyle name="Normal 5" xfId="22" xr:uid="{00000000-0005-0000-0000-000042000000}"/>
    <cellStyle name="Normal 6" xfId="23" xr:uid="{00000000-0005-0000-0000-000043000000}"/>
    <cellStyle name="Normal 6 2" xfId="24" xr:uid="{00000000-0005-0000-0000-000044000000}"/>
    <cellStyle name="Normal 7" xfId="25" xr:uid="{00000000-0005-0000-0000-000045000000}"/>
    <cellStyle name="Percent" xfId="2" builtinId="5"/>
    <cellStyle name="Percent 2" xfId="26" xr:uid="{00000000-0005-0000-0000-000046000000}"/>
    <cellStyle name="Percent 3" xfId="27" xr:uid="{00000000-0005-0000-0000-000047000000}"/>
  </cellStyles>
  <dxfs count="0"/>
  <tableStyles count="0" defaultTableStyle="TableStyleMedium2" defaultPivotStyle="PivotStyleLight16"/>
  <colors>
    <mruColors>
      <color rgb="FF33CC33"/>
      <color rgb="FFFF00FF"/>
      <color rgb="FFFF6600"/>
      <color rgb="FF000099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3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50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5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116418</xdr:rowOff>
    </xdr:from>
    <xdr:to>
      <xdr:col>3</xdr:col>
      <xdr:colOff>863600</xdr:colOff>
      <xdr:row>6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611505"/>
          <a:ext cx="4233545" cy="531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niks%20SIDRAP/ANALISA%20BARU/Bina%20Marga/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TazMania/Smoke%20Project/Penawaran%202005/cv%20buyung/paket%207/kaluku/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SHAM-FIKA/polewali/13%20MILYAR/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ee%202014/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%20RAB/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PDAM-PANGKEP%20(TOMBOLO)/D-STIMULUS(PEM.SARANA%20AIR%20BAKU%20TOMBOLO)/PERENCANAAN%20PPI%20PANGKEP/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PEMBOBOTAN%20DERMAGA/limbangan/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My%20Document%20Windat/BONE/PASAR%20BONE%2008/GUDANG%20BONE%202009/JUNI/Juli/RAB%20GUDANG%20BONE%20FILE/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%20Windat/MAKASSAR/BKPMD/RAB%20BKPMD/Kakanta%20Project/File%20Penawaran/2010/Tender%20UNM/TENDER%20PASCASARJANA/PT.%20KAKANTA/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%20D/OP%20II/Documents%20and%20Settings/171208/My%20Documents/RAB%20Batangmata/Tender/TIM-EST/budi/TenderJalan/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AIN/Pujananting/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02-Sadli/Data%202006/RSUD/PEMELIHARAAN%20RSU/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ocuments%20and%20Settings/mjc/My%20Documents/PASAR%20SIDRAP/Dokumen%20Lelang%20Pasar%20Pangkajene/1-RAB%20REVISI-PANG/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Documents%20and%20Settings/Start%20Menu/INSTANT-ACCESS/My%20Documents/RSU%20Enrekang%202005/maros/pbb/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ata%202010/Data%20Untuk%20Dinas/RAB%20SARANA%20DAN%20PRASARANA%20APARATUR/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dewi/2017/dinas%20perikanan/gudang%20penyimpanan%20barang/DATA%202013/PERHUB.%202013/perhub%202013/rambu%202013/anggaran%20perubahan/penawarana%20perubahan/HALTE%20NISAR/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ANALISA%20HARGA/MY%20PROJECT/PT.%20NARAYANA%20ADICIPTA/FAJAR%20MAKMUR/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cAmpUr2/Pekerjaan%20Penyelesaian%20B1/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data%202012/perikanan%202012/PENAWARAN%20H.MIMING/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1%20Januari%202024/Neraca%20BUMDesa%20januari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2%20Februari/Neraca%20BUMDesa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3%20Maret/Neraca%20BUMDesa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4%20April/Neraca%20BUMDes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5%20Mei/Neraca%20BUMDesa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6%20Juni/Neraca%20BUMDesa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7%20Juli/Neraca%20BUMDes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LPM%20Boriappaka/PDAM-PANGKEP%20(TOMBOLO)/D-STIMULUS(PEM.SARANA%20AIR%20BAKU%20TOMBOLO)/PERENCANAAN%20PPI%20PANGKEP/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8%20Agustus/Neraca%20BUMDesa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09%20September/Neraca%20BUMDesa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10%20Oktober/Neraca%20BUMDes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11%20November/Neraca%20BUMDesa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JAN-DES%202024/12%20Desember/Neraca%20BUMDesa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UMDES/LAPORAN%20JAN-DES%202024/10%20Oktober/12.Kas%20Umum%20Asli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UMDES/LAPORAN%20JAN-DES%202024/10%20Oktober/PENGELUARAN%20BUMDES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%20D/OP%20II/Documents%20and%20Settings/171208/My%20Documents/RAB%20Batangmata/TIM-EST/budi/TenderJalan/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ANTAI%20APATANAH/My%20Documents/reog/teka/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DINAS%20PARIWISATA/gambar/PENAWARAN-2010/JN_2010/RAB%20LUTIM-2010/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  <sheetName val="Neraca 3  (2)"/>
      <sheetName val="YG MENUNGGAK"/>
      <sheetName val="Sheet2"/>
    </sheetNames>
    <sheetDataSet>
      <sheetData sheetId="0"/>
      <sheetData sheetId="1"/>
      <sheetData sheetId="2">
        <row r="16">
          <cell r="C16">
            <v>145000</v>
          </cell>
        </row>
        <row r="21">
          <cell r="D21">
            <v>10685087.4</v>
          </cell>
        </row>
        <row r="31">
          <cell r="C31">
            <v>5712884.5999999996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31">
          <cell r="C31">
            <v>2052713.65</v>
          </cell>
        </row>
      </sheetData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6">
          <cell r="D26">
            <v>13858993.949999999</v>
          </cell>
        </row>
        <row r="32">
          <cell r="C32">
            <v>6715437.0499999998</v>
          </cell>
        </row>
      </sheetData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5">
          <cell r="D25">
            <v>10917500</v>
          </cell>
        </row>
        <row r="32">
          <cell r="C32">
            <v>8754598</v>
          </cell>
        </row>
      </sheetData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5">
          <cell r="F25">
            <v>9195000</v>
          </cell>
        </row>
        <row r="32">
          <cell r="C32">
            <v>16312375</v>
          </cell>
        </row>
      </sheetData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5">
          <cell r="F25">
            <v>9300000</v>
          </cell>
        </row>
        <row r="32">
          <cell r="C32">
            <v>8666652</v>
          </cell>
        </row>
      </sheetData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5">
          <cell r="F25">
            <v>10430000</v>
          </cell>
        </row>
        <row r="32">
          <cell r="C32">
            <v>12424024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25">
          <cell r="F25">
            <v>10174000</v>
          </cell>
        </row>
        <row r="32">
          <cell r="C32">
            <v>7229754</v>
          </cell>
        </row>
      </sheetData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9">
          <cell r="C9">
            <v>11235939</v>
          </cell>
        </row>
        <row r="10">
          <cell r="C10">
            <v>900000</v>
          </cell>
        </row>
        <row r="12">
          <cell r="C12">
            <v>1069900</v>
          </cell>
        </row>
        <row r="13">
          <cell r="C13">
            <v>3710305</v>
          </cell>
        </row>
        <row r="14">
          <cell r="C14">
            <v>910000</v>
          </cell>
        </row>
        <row r="27">
          <cell r="F27">
            <v>10535000</v>
          </cell>
        </row>
        <row r="32">
          <cell r="C32">
            <v>7291144</v>
          </cell>
        </row>
      </sheetData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9">
          <cell r="C9">
            <v>9635675</v>
          </cell>
        </row>
        <row r="11">
          <cell r="C11">
            <v>175000</v>
          </cell>
        </row>
        <row r="12">
          <cell r="C12">
            <v>1454900</v>
          </cell>
        </row>
        <row r="13">
          <cell r="C13">
            <v>9092280</v>
          </cell>
        </row>
        <row r="14">
          <cell r="C14">
            <v>10117400</v>
          </cell>
        </row>
        <row r="15">
          <cell r="C15">
            <v>8951700</v>
          </cell>
        </row>
        <row r="25">
          <cell r="F25">
            <v>11242000</v>
          </cell>
        </row>
      </sheetData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>
        <row r="9">
          <cell r="C9">
            <v>10658458</v>
          </cell>
        </row>
        <row r="10">
          <cell r="C10">
            <v>850000</v>
          </cell>
        </row>
        <row r="12">
          <cell r="C12">
            <v>857346</v>
          </cell>
        </row>
        <row r="13">
          <cell r="C13">
            <v>5696730</v>
          </cell>
        </row>
        <row r="25">
          <cell r="F25">
            <v>10400000</v>
          </cell>
        </row>
      </sheetData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BUMDesa (5)"/>
      <sheetName val="Neraca BUMDesa (6)"/>
      <sheetName val="Neraca RL"/>
      <sheetName val="Neraca 2 "/>
    </sheetNames>
    <sheetDataSet>
      <sheetData sheetId="0"/>
      <sheetData sheetId="1"/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  <cell r="D10" t="str">
            <v>Batupute</v>
          </cell>
        </row>
        <row r="11">
          <cell r="A11" t="str">
            <v>Kabupaten</v>
          </cell>
          <cell r="D11" t="str">
            <v>BARRU</v>
          </cell>
        </row>
        <row r="12">
          <cell r="A12" t="str">
            <v>Provinsi</v>
          </cell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view="pageBreakPreview" topLeftCell="D10" zoomScaleNormal="100" zoomScaleSheetLayoutView="100" zoomScalePageLayoutView="90" workbookViewId="0">
      <selection activeCell="F34" sqref="F34"/>
    </sheetView>
  </sheetViews>
  <sheetFormatPr defaultColWidth="9" defaultRowHeight="15"/>
  <cols>
    <col min="1" max="1" width="5.5703125" style="386" customWidth="1"/>
    <col min="2" max="2" width="29.140625" customWidth="1"/>
    <col min="3" max="3" width="13.42578125" style="58" customWidth="1"/>
    <col min="4" max="4" width="17.28515625" style="644" customWidth="1"/>
    <col min="5" max="5" width="7.5703125" style="553" customWidth="1"/>
    <col min="6" max="6" width="30.42578125" style="58" customWidth="1"/>
    <col min="7" max="7" width="17.7109375" style="58" customWidth="1"/>
    <col min="8" max="8" width="18.85546875" customWidth="1"/>
    <col min="9" max="9" width="18" customWidth="1"/>
    <col min="10" max="10" width="19.5703125" customWidth="1"/>
    <col min="11" max="11" width="17" customWidth="1"/>
    <col min="12" max="12" width="17.5703125" customWidth="1"/>
    <col min="13" max="13" width="15" customWidth="1"/>
    <col min="14" max="14" width="13.85546875" customWidth="1"/>
    <col min="15" max="15" width="15.42578125" customWidth="1"/>
    <col min="16" max="16" width="16.85546875" customWidth="1"/>
    <col min="17" max="17" width="11" customWidth="1"/>
  </cols>
  <sheetData>
    <row r="1" spans="1:16" s="55" customFormat="1" ht="13.5" customHeight="1">
      <c r="A1" s="788" t="s">
        <v>18</v>
      </c>
      <c r="B1" s="788"/>
      <c r="C1" s="788"/>
      <c r="D1" s="788"/>
      <c r="E1" s="788"/>
      <c r="F1" s="788"/>
      <c r="G1" s="788"/>
      <c r="H1" s="68"/>
      <c r="I1" s="525"/>
    </row>
    <row r="2" spans="1:16" s="55" customFormat="1" ht="12.75" customHeight="1">
      <c r="A2" s="788" t="s">
        <v>19</v>
      </c>
      <c r="B2" s="788"/>
      <c r="C2" s="788"/>
      <c r="D2" s="788"/>
      <c r="E2" s="788"/>
      <c r="F2" s="788"/>
      <c r="G2" s="788"/>
      <c r="H2" s="68"/>
      <c r="I2" s="525"/>
    </row>
    <row r="3" spans="1:16" s="55" customFormat="1" ht="12.75" customHeight="1">
      <c r="A3" s="788" t="s">
        <v>20</v>
      </c>
      <c r="B3" s="788"/>
      <c r="C3" s="788"/>
      <c r="D3" s="788"/>
      <c r="E3" s="788"/>
      <c r="F3" s="788"/>
      <c r="G3" s="788"/>
      <c r="I3" s="525"/>
    </row>
    <row r="4" spans="1:16" s="55" customFormat="1">
      <c r="A4" s="789"/>
      <c r="B4" s="790"/>
      <c r="C4" s="525"/>
      <c r="D4" s="646"/>
      <c r="E4" s="647"/>
      <c r="F4" s="525"/>
      <c r="G4" s="525"/>
      <c r="H4" s="648"/>
      <c r="I4" s="525"/>
    </row>
    <row r="5" spans="1:16" s="55" customFormat="1">
      <c r="A5" s="789"/>
      <c r="B5" s="790"/>
      <c r="C5" s="525"/>
      <c r="D5" s="646"/>
      <c r="E5" s="647"/>
      <c r="F5" s="525"/>
      <c r="G5" s="525"/>
      <c r="H5" s="648"/>
      <c r="I5" s="724"/>
    </row>
    <row r="6" spans="1:16" s="55" customFormat="1">
      <c r="A6" s="789"/>
      <c r="B6" s="790"/>
      <c r="C6" s="525"/>
      <c r="D6" s="646"/>
      <c r="E6" s="647"/>
      <c r="F6" s="525"/>
      <c r="G6" s="525"/>
      <c r="H6" s="648"/>
      <c r="I6" s="525"/>
    </row>
    <row r="7" spans="1:16" s="55" customFormat="1" ht="7.5" customHeight="1">
      <c r="A7" s="645"/>
      <c r="B7" s="359"/>
      <c r="C7" s="525"/>
      <c r="D7" s="646"/>
      <c r="E7" s="647"/>
      <c r="F7" s="525"/>
      <c r="G7" s="525"/>
      <c r="H7" s="648"/>
      <c r="I7" s="525"/>
    </row>
    <row r="8" spans="1:16" s="642" customFormat="1" ht="15" customHeight="1">
      <c r="A8" s="792" t="s">
        <v>21</v>
      </c>
      <c r="B8" s="793"/>
      <c r="C8" s="793"/>
      <c r="D8" s="794"/>
      <c r="E8" s="795" t="s">
        <v>22</v>
      </c>
      <c r="F8" s="796"/>
      <c r="G8" s="797"/>
      <c r="H8" s="649"/>
      <c r="I8" s="725"/>
      <c r="J8" s="726"/>
      <c r="K8" s="727"/>
      <c r="L8" s="728"/>
      <c r="M8" s="728"/>
      <c r="N8" s="728"/>
      <c r="O8" s="680"/>
    </row>
    <row r="9" spans="1:16" s="642" customFormat="1" ht="15" customHeight="1">
      <c r="A9" s="650" t="s">
        <v>23</v>
      </c>
      <c r="B9" s="651" t="s">
        <v>24</v>
      </c>
      <c r="C9" s="652"/>
      <c r="D9" s="653"/>
      <c r="E9" s="654" t="s">
        <v>25</v>
      </c>
      <c r="F9" s="655" t="s">
        <v>26</v>
      </c>
      <c r="G9" s="656"/>
      <c r="H9" s="657"/>
      <c r="I9" s="729"/>
      <c r="J9" s="726"/>
      <c r="K9" s="727"/>
      <c r="L9" s="695"/>
      <c r="M9" s="730"/>
      <c r="N9" s="728"/>
      <c r="O9" s="731"/>
    </row>
    <row r="10" spans="1:16" s="642" customFormat="1" ht="15" customHeight="1">
      <c r="A10" s="658" t="s">
        <v>27</v>
      </c>
      <c r="B10" s="659" t="s">
        <v>28</v>
      </c>
      <c r="C10" s="660"/>
      <c r="D10" s="661"/>
      <c r="E10" s="662" t="s">
        <v>29</v>
      </c>
      <c r="F10" s="663" t="s">
        <v>30</v>
      </c>
      <c r="G10" s="664">
        <f>SUM(REKAP!F59)</f>
        <v>104109722.64</v>
      </c>
      <c r="H10" s="665"/>
      <c r="I10" s="729"/>
      <c r="J10" s="726"/>
      <c r="K10" s="727"/>
      <c r="L10" s="695"/>
      <c r="M10" s="730"/>
      <c r="N10" s="728"/>
      <c r="O10" s="731"/>
    </row>
    <row r="11" spans="1:16" s="642" customFormat="1" ht="15" customHeight="1">
      <c r="A11" s="666" t="s">
        <v>31</v>
      </c>
      <c r="B11" s="667" t="s">
        <v>32</v>
      </c>
      <c r="C11" s="668"/>
      <c r="D11" s="669"/>
      <c r="E11" s="662" t="s">
        <v>33</v>
      </c>
      <c r="F11" s="663" t="s">
        <v>34</v>
      </c>
      <c r="G11" s="670">
        <f>SUM(REKAP!G59)</f>
        <v>26027430.66</v>
      </c>
      <c r="H11" s="665"/>
      <c r="I11" s="732"/>
      <c r="J11" s="733"/>
      <c r="K11" s="727"/>
      <c r="L11" s="728"/>
      <c r="M11" s="727"/>
      <c r="O11" s="680"/>
      <c r="P11" s="680"/>
    </row>
    <row r="12" spans="1:16" s="643" customFormat="1" ht="15" customHeight="1">
      <c r="A12" s="671" t="s">
        <v>35</v>
      </c>
      <c r="B12" s="672" t="s">
        <v>36</v>
      </c>
      <c r="C12" s="673"/>
      <c r="D12" s="674">
        <f>SUM(KASHAR!U252)</f>
        <v>22440116</v>
      </c>
      <c r="E12" s="675" t="s">
        <v>37</v>
      </c>
      <c r="F12" s="676" t="s">
        <v>38</v>
      </c>
      <c r="G12" s="677"/>
      <c r="H12" s="665"/>
      <c r="I12" s="732"/>
      <c r="J12" s="734"/>
      <c r="K12" s="729"/>
      <c r="L12" s="735"/>
      <c r="M12" s="729"/>
      <c r="O12" s="736"/>
      <c r="P12" s="736"/>
    </row>
    <row r="13" spans="1:16" s="642" customFormat="1" ht="15" customHeight="1">
      <c r="A13" s="666"/>
      <c r="B13" s="667" t="s">
        <v>39</v>
      </c>
      <c r="C13" s="668"/>
      <c r="D13" s="669">
        <f>SUM(D11:D12)</f>
        <v>22440116</v>
      </c>
      <c r="E13" s="662"/>
      <c r="F13" s="678" t="s">
        <v>40</v>
      </c>
      <c r="G13" s="679">
        <f>SUM(G10:G11)</f>
        <v>130137153.3</v>
      </c>
      <c r="H13" s="680"/>
      <c r="I13" s="732"/>
      <c r="J13" s="733"/>
      <c r="K13" s="727"/>
      <c r="L13" s="728"/>
      <c r="M13" s="727"/>
      <c r="O13" s="680"/>
      <c r="P13" s="680"/>
    </row>
    <row r="14" spans="1:16" s="642" customFormat="1" ht="15" customHeight="1">
      <c r="A14" s="666"/>
      <c r="B14" s="667"/>
      <c r="C14" s="668"/>
      <c r="D14" s="669"/>
      <c r="E14" s="681" t="s">
        <v>41</v>
      </c>
      <c r="F14" s="682" t="s">
        <v>42</v>
      </c>
      <c r="G14" s="683"/>
      <c r="H14" s="680"/>
      <c r="I14" s="732"/>
      <c r="J14" s="733"/>
      <c r="K14" s="727"/>
      <c r="L14" s="728"/>
      <c r="M14" s="727"/>
      <c r="O14" s="680"/>
      <c r="P14" s="680"/>
    </row>
    <row r="15" spans="1:16" s="642" customFormat="1" ht="15" customHeight="1">
      <c r="A15" s="684" t="s">
        <v>43</v>
      </c>
      <c r="B15" s="685" t="s">
        <v>44</v>
      </c>
      <c r="C15" s="668"/>
      <c r="D15" s="669"/>
      <c r="E15" s="681" t="s">
        <v>45</v>
      </c>
      <c r="F15" s="682" t="s">
        <v>46</v>
      </c>
      <c r="G15" s="683"/>
      <c r="H15" s="680"/>
      <c r="I15" s="737"/>
      <c r="J15" s="680"/>
      <c r="K15" s="727"/>
      <c r="L15" s="728"/>
      <c r="M15" s="727"/>
      <c r="O15" s="680"/>
      <c r="P15" s="738"/>
    </row>
    <row r="16" spans="1:16" s="642" customFormat="1" ht="15" customHeight="1">
      <c r="A16" s="666" t="s">
        <v>47</v>
      </c>
      <c r="B16" s="667" t="s">
        <v>48</v>
      </c>
      <c r="C16" s="668"/>
      <c r="D16" s="686">
        <v>104231449</v>
      </c>
      <c r="E16" s="687" t="s">
        <v>49</v>
      </c>
      <c r="F16" s="688" t="s">
        <v>50</v>
      </c>
      <c r="G16" s="683">
        <v>1186803</v>
      </c>
      <c r="H16" s="689"/>
      <c r="I16" s="739"/>
      <c r="J16" s="680"/>
      <c r="K16" s="727"/>
      <c r="L16" s="728"/>
      <c r="M16" s="727"/>
      <c r="O16" s="740"/>
      <c r="P16" s="741"/>
    </row>
    <row r="17" spans="1:16" s="642" customFormat="1" ht="15" customHeight="1">
      <c r="A17" s="666" t="s">
        <v>51</v>
      </c>
      <c r="B17" s="667" t="s">
        <v>52</v>
      </c>
      <c r="C17" s="668"/>
      <c r="D17" s="690">
        <v>549503</v>
      </c>
      <c r="E17" s="687" t="s">
        <v>53</v>
      </c>
      <c r="F17" s="688" t="s">
        <v>54</v>
      </c>
      <c r="G17" s="683">
        <v>4659495</v>
      </c>
      <c r="H17" s="689"/>
      <c r="I17" s="739"/>
      <c r="J17" s="680"/>
      <c r="K17" s="727"/>
      <c r="L17" s="728"/>
      <c r="M17" s="727"/>
      <c r="O17" s="740"/>
      <c r="P17" s="741"/>
    </row>
    <row r="18" spans="1:16" s="642" customFormat="1" ht="15" customHeight="1">
      <c r="A18" s="666"/>
      <c r="B18" s="667" t="s">
        <v>55</v>
      </c>
      <c r="C18" s="668"/>
      <c r="D18" s="669">
        <f>SUM(D16:D17)</f>
        <v>104780952</v>
      </c>
      <c r="E18" s="687" t="s">
        <v>56</v>
      </c>
      <c r="F18" s="688" t="s">
        <v>57</v>
      </c>
      <c r="G18" s="683">
        <v>12940985</v>
      </c>
      <c r="H18" s="691"/>
      <c r="I18" s="737"/>
      <c r="J18" s="727"/>
      <c r="K18" s="727"/>
      <c r="L18" s="728"/>
      <c r="M18" s="727"/>
      <c r="O18" s="691"/>
      <c r="P18" s="741"/>
    </row>
    <row r="19" spans="1:16" s="642" customFormat="1" ht="15" customHeight="1">
      <c r="A19" s="666"/>
      <c r="B19" s="667"/>
      <c r="C19" s="668"/>
      <c r="D19" s="669"/>
      <c r="E19" s="687" t="s">
        <v>58</v>
      </c>
      <c r="F19" s="688" t="s">
        <v>59</v>
      </c>
      <c r="G19" s="683">
        <v>29810954</v>
      </c>
      <c r="H19" s="692"/>
      <c r="I19" s="742"/>
      <c r="J19" s="680"/>
      <c r="K19" s="727"/>
      <c r="L19" s="680"/>
      <c r="O19" s="692"/>
      <c r="P19" s="738"/>
    </row>
    <row r="20" spans="1:16" s="642" customFormat="1" ht="15" customHeight="1">
      <c r="A20" s="684" t="s">
        <v>60</v>
      </c>
      <c r="B20" s="685" t="s">
        <v>61</v>
      </c>
      <c r="C20" s="693">
        <f>SUM(INVEN!G41)</f>
        <v>67885000</v>
      </c>
      <c r="D20" s="669"/>
      <c r="E20" s="687" t="s">
        <v>62</v>
      </c>
      <c r="F20" s="688" t="s">
        <v>63</v>
      </c>
      <c r="G20" s="683">
        <v>31861941</v>
      </c>
      <c r="H20" s="692"/>
      <c r="I20" s="742"/>
      <c r="J20" s="680"/>
      <c r="K20" s="727"/>
      <c r="L20" s="680"/>
      <c r="O20" s="692"/>
      <c r="P20" s="738"/>
    </row>
    <row r="21" spans="1:16" s="642" customFormat="1" ht="15" customHeight="1">
      <c r="A21" s="666" t="s">
        <v>64</v>
      </c>
      <c r="B21" s="667" t="s">
        <v>65</v>
      </c>
      <c r="C21" s="668"/>
      <c r="D21" s="674">
        <f>SUM(INVEN!O41)</f>
        <v>47634281.400966197</v>
      </c>
      <c r="E21" s="687" t="s">
        <v>66</v>
      </c>
      <c r="F21" s="688" t="s">
        <v>67</v>
      </c>
      <c r="G21" s="683">
        <v>31326534</v>
      </c>
      <c r="H21" s="692"/>
      <c r="I21" s="742"/>
      <c r="J21" s="680"/>
      <c r="K21" s="727"/>
      <c r="L21" s="680"/>
      <c r="O21" s="692"/>
      <c r="P21" s="738"/>
    </row>
    <row r="22" spans="1:16" s="642" customFormat="1" ht="15" customHeight="1">
      <c r="A22" s="666" t="s">
        <v>68</v>
      </c>
      <c r="B22" s="667" t="s">
        <v>69</v>
      </c>
      <c r="C22" s="668"/>
      <c r="D22" s="669">
        <f>SUM(INVEN!P41)</f>
        <v>20250718.599033799</v>
      </c>
      <c r="E22" s="687" t="s">
        <v>70</v>
      </c>
      <c r="F22" s="688" t="s">
        <v>71</v>
      </c>
      <c r="G22" s="683">
        <v>40014708</v>
      </c>
      <c r="H22" s="691"/>
      <c r="I22" s="743"/>
      <c r="J22" s="680"/>
      <c r="K22" s="744"/>
      <c r="L22" s="744"/>
      <c r="M22" s="727"/>
      <c r="O22" s="691"/>
      <c r="P22" s="738"/>
    </row>
    <row r="23" spans="1:16" s="642" customFormat="1" ht="15" customHeight="1">
      <c r="A23" s="666"/>
      <c r="B23" s="667"/>
      <c r="C23" s="668"/>
      <c r="D23" s="669"/>
      <c r="E23" s="687"/>
      <c r="F23" s="688" t="s">
        <v>40</v>
      </c>
      <c r="G23" s="694">
        <f>SUM(G16:G22)</f>
        <v>151801420</v>
      </c>
      <c r="H23" s="695"/>
      <c r="I23" s="736"/>
      <c r="J23" s="692"/>
      <c r="K23" s="728"/>
      <c r="L23" s="728"/>
      <c r="P23" s="680"/>
    </row>
    <row r="24" spans="1:16" s="642" customFormat="1" ht="15" customHeight="1">
      <c r="A24" s="684" t="s">
        <v>72</v>
      </c>
      <c r="B24" s="685" t="s">
        <v>73</v>
      </c>
      <c r="C24" s="668"/>
      <c r="D24" s="674"/>
      <c r="E24" s="681" t="s">
        <v>74</v>
      </c>
      <c r="F24" s="682" t="s">
        <v>75</v>
      </c>
      <c r="G24" s="683"/>
      <c r="H24" s="680"/>
      <c r="I24" s="745"/>
      <c r="J24" s="695"/>
      <c r="K24" s="695"/>
      <c r="L24" s="728"/>
      <c r="M24" s="727"/>
      <c r="O24" s="680"/>
      <c r="P24" s="692"/>
    </row>
    <row r="25" spans="1:16" s="642" customFormat="1" ht="15" customHeight="1">
      <c r="A25" s="666" t="s">
        <v>76</v>
      </c>
      <c r="B25" s="667" t="s">
        <v>77</v>
      </c>
      <c r="C25" s="668"/>
      <c r="D25" s="674">
        <f>SUM(MODUS!J169)</f>
        <v>663324253</v>
      </c>
      <c r="E25" s="687" t="s">
        <v>78</v>
      </c>
      <c r="F25" s="688" t="s">
        <v>79</v>
      </c>
      <c r="G25" s="683">
        <v>30000000</v>
      </c>
      <c r="H25" s="696"/>
      <c r="I25" s="736"/>
      <c r="J25" s="689"/>
      <c r="K25" s="695"/>
      <c r="L25" s="727"/>
      <c r="M25" s="728"/>
      <c r="O25" s="746"/>
      <c r="P25" s="747"/>
    </row>
    <row r="26" spans="1:16" s="642" customFormat="1" ht="15" customHeight="1">
      <c r="A26" s="666" t="s">
        <v>80</v>
      </c>
      <c r="B26" s="667" t="s">
        <v>81</v>
      </c>
      <c r="C26" s="668"/>
      <c r="D26" s="697">
        <v>61950250</v>
      </c>
      <c r="E26" s="687" t="s">
        <v>82</v>
      </c>
      <c r="F26" s="678" t="s">
        <v>83</v>
      </c>
      <c r="G26" s="683">
        <v>98340000</v>
      </c>
      <c r="H26" s="680"/>
      <c r="I26" s="748"/>
      <c r="J26" s="749"/>
      <c r="K26" s="750"/>
      <c r="L26" s="727"/>
      <c r="M26" s="728"/>
      <c r="O26" s="746"/>
      <c r="P26" s="747"/>
    </row>
    <row r="27" spans="1:16" s="642" customFormat="1" ht="15" customHeight="1">
      <c r="A27" s="666" t="s">
        <v>84</v>
      </c>
      <c r="B27" s="667" t="s">
        <v>85</v>
      </c>
      <c r="C27" s="668"/>
      <c r="D27" s="698">
        <f>SUM(14073208+396000-175000)</f>
        <v>14294208</v>
      </c>
      <c r="E27" s="687" t="s">
        <v>86</v>
      </c>
      <c r="F27" s="678" t="s">
        <v>87</v>
      </c>
      <c r="G27" s="683">
        <v>130000000</v>
      </c>
      <c r="H27" s="695"/>
      <c r="I27" s="748"/>
      <c r="J27" s="747"/>
      <c r="K27" s="680"/>
      <c r="L27" s="727"/>
      <c r="M27" s="728"/>
      <c r="O27" s="746"/>
      <c r="P27" s="747"/>
    </row>
    <row r="28" spans="1:16" s="642" customFormat="1" ht="15" customHeight="1">
      <c r="A28" s="666" t="s">
        <v>88</v>
      </c>
      <c r="B28" s="667" t="s">
        <v>89</v>
      </c>
      <c r="C28" s="668"/>
      <c r="D28" s="674">
        <f>SUM(MULTI!N60)</f>
        <v>370578809</v>
      </c>
      <c r="E28" s="687" t="s">
        <v>90</v>
      </c>
      <c r="F28" s="678" t="s">
        <v>91</v>
      </c>
      <c r="G28" s="683">
        <v>220232350</v>
      </c>
      <c r="H28" s="695"/>
      <c r="I28" s="736"/>
      <c r="J28" s="727"/>
      <c r="K28" s="751"/>
      <c r="L28" s="727"/>
      <c r="M28" s="728"/>
      <c r="N28" s="728"/>
      <c r="O28" s="746"/>
      <c r="P28" s="680"/>
    </row>
    <row r="29" spans="1:16" s="642" customFormat="1" ht="15" customHeight="1">
      <c r="A29" s="666" t="s">
        <v>92</v>
      </c>
      <c r="B29" s="667" t="s">
        <v>93</v>
      </c>
      <c r="C29" s="668"/>
      <c r="D29" s="674">
        <v>54059485</v>
      </c>
      <c r="E29" s="687" t="s">
        <v>94</v>
      </c>
      <c r="F29" s="678" t="s">
        <v>95</v>
      </c>
      <c r="G29" s="683">
        <v>46905500</v>
      </c>
      <c r="H29" s="695"/>
      <c r="I29" s="736"/>
      <c r="J29" s="727"/>
      <c r="K29" s="751"/>
      <c r="L29" s="727"/>
      <c r="M29" s="728"/>
      <c r="O29" s="746"/>
      <c r="P29" s="680"/>
    </row>
    <row r="30" spans="1:16" s="642" customFormat="1" ht="15" customHeight="1">
      <c r="A30" s="666" t="s">
        <v>96</v>
      </c>
      <c r="B30" s="667" t="s">
        <v>97</v>
      </c>
      <c r="C30" s="668"/>
      <c r="D30" s="674">
        <f>SUM(INVEN!G56+KASHAR!P252)</f>
        <v>103927000</v>
      </c>
      <c r="E30" s="687" t="s">
        <v>98</v>
      </c>
      <c r="F30" s="678" t="s">
        <v>99</v>
      </c>
      <c r="G30" s="683">
        <v>135766650</v>
      </c>
      <c r="H30" s="699"/>
      <c r="I30" s="736"/>
      <c r="J30" s="752"/>
      <c r="K30" s="753"/>
      <c r="L30" s="728"/>
      <c r="M30" s="680"/>
      <c r="O30" s="699"/>
      <c r="P30" s="680"/>
    </row>
    <row r="31" spans="1:16" s="642" customFormat="1" ht="15" customHeight="1">
      <c r="A31" s="666" t="s">
        <v>100</v>
      </c>
      <c r="B31" s="667" t="s">
        <v>101</v>
      </c>
      <c r="C31" s="668"/>
      <c r="D31" s="674">
        <f>SUM(KASHAR!Q252)</f>
        <v>3863000</v>
      </c>
      <c r="E31" s="687" t="s">
        <v>102</v>
      </c>
      <c r="F31" s="678" t="s">
        <v>103</v>
      </c>
      <c r="G31" s="683">
        <v>200000000</v>
      </c>
      <c r="H31" s="699"/>
      <c r="I31" s="736"/>
      <c r="J31" s="752"/>
      <c r="K31" s="753"/>
      <c r="L31" s="728"/>
      <c r="M31" s="680"/>
      <c r="O31" s="699"/>
      <c r="P31" s="680"/>
    </row>
    <row r="32" spans="1:16" s="642" customFormat="1" ht="15" customHeight="1">
      <c r="A32" s="700"/>
      <c r="B32" s="667" t="s">
        <v>40</v>
      </c>
      <c r="C32" s="668"/>
      <c r="D32" s="669">
        <f>SUM(D25:D31)</f>
        <v>1271997005</v>
      </c>
      <c r="E32" s="687" t="s">
        <v>104</v>
      </c>
      <c r="F32" s="678" t="s">
        <v>105</v>
      </c>
      <c r="G32" s="683">
        <v>220000000</v>
      </c>
      <c r="H32" s="699"/>
      <c r="I32" s="736"/>
      <c r="J32" s="752"/>
      <c r="K32" s="753"/>
      <c r="L32" s="728"/>
      <c r="M32" s="680"/>
      <c r="O32" s="699"/>
      <c r="P32" s="680"/>
    </row>
    <row r="33" spans="1:17" s="642" customFormat="1" ht="15" customHeight="1">
      <c r="A33" s="700"/>
      <c r="B33" s="701"/>
      <c r="C33" s="702"/>
      <c r="D33" s="703"/>
      <c r="E33" s="687" t="s">
        <v>106</v>
      </c>
      <c r="F33" s="688" t="s">
        <v>107</v>
      </c>
      <c r="G33" s="704">
        <v>75000000</v>
      </c>
      <c r="H33" s="699"/>
      <c r="I33" s="736"/>
      <c r="J33" s="752"/>
      <c r="K33" s="753"/>
      <c r="L33" s="728"/>
      <c r="M33" s="680"/>
      <c r="O33" s="699"/>
      <c r="P33" s="680"/>
    </row>
    <row r="34" spans="1:17" s="642" customFormat="1" ht="15" customHeight="1">
      <c r="A34" s="700"/>
      <c r="B34" s="701"/>
      <c r="C34" s="702"/>
      <c r="D34" s="703"/>
      <c r="E34" s="687" t="s">
        <v>108</v>
      </c>
      <c r="F34" s="705" t="s">
        <v>109</v>
      </c>
      <c r="G34" s="706">
        <v>28920000</v>
      </c>
      <c r="H34" s="699"/>
      <c r="I34" s="736"/>
      <c r="J34" s="752"/>
      <c r="K34" s="753"/>
      <c r="L34" s="728"/>
      <c r="M34" s="680"/>
      <c r="O34" s="699"/>
      <c r="P34" s="680"/>
    </row>
    <row r="35" spans="1:17" s="642" customFormat="1" ht="15" customHeight="1">
      <c r="A35" s="700"/>
      <c r="B35" s="701"/>
      <c r="C35" s="702"/>
      <c r="D35" s="703"/>
      <c r="E35" s="687"/>
      <c r="F35" s="705" t="s">
        <v>40</v>
      </c>
      <c r="G35" s="707">
        <f>SUM(G25:G34)</f>
        <v>1185164500</v>
      </c>
      <c r="H35" s="699"/>
      <c r="I35" s="736"/>
      <c r="J35" s="752"/>
      <c r="K35" s="753"/>
      <c r="L35" s="728"/>
      <c r="M35" s="680"/>
      <c r="O35" s="699"/>
      <c r="P35" s="680"/>
    </row>
    <row r="36" spans="1:17" s="642" customFormat="1" ht="15" customHeight="1">
      <c r="A36" s="700"/>
      <c r="B36" s="701"/>
      <c r="C36" s="702"/>
      <c r="D36" s="703"/>
      <c r="E36" s="687" t="s">
        <v>108</v>
      </c>
      <c r="F36" s="705" t="s">
        <v>110</v>
      </c>
      <c r="G36" s="706">
        <f>SUM('RL JAN-DES'!C35)</f>
        <v>130137153</v>
      </c>
      <c r="H36" s="699"/>
      <c r="I36" s="736"/>
      <c r="J36" s="752"/>
      <c r="K36" s="753"/>
      <c r="L36" s="728"/>
      <c r="M36" s="680"/>
      <c r="O36" s="699"/>
      <c r="P36" s="680"/>
    </row>
    <row r="37" spans="1:17" s="642" customFormat="1" ht="15" customHeight="1">
      <c r="A37" s="700"/>
      <c r="B37" s="701"/>
      <c r="C37" s="702"/>
      <c r="D37" s="703"/>
      <c r="E37" s="687" t="s">
        <v>111</v>
      </c>
      <c r="F37" s="705" t="s">
        <v>112</v>
      </c>
      <c r="G37" s="708"/>
      <c r="H37" s="709"/>
      <c r="I37" s="754"/>
      <c r="J37" s="752"/>
      <c r="K37" s="753"/>
      <c r="L37" s="728"/>
      <c r="M37" s="680"/>
      <c r="O37" s="699"/>
      <c r="P37" s="680"/>
    </row>
    <row r="38" spans="1:17" s="642" customFormat="1" ht="15" customHeight="1">
      <c r="A38" s="798" t="s">
        <v>113</v>
      </c>
      <c r="B38" s="799"/>
      <c r="C38" s="799"/>
      <c r="D38" s="710">
        <f>SUM(D13+D18+D21+D22+D32)</f>
        <v>1467103073</v>
      </c>
      <c r="E38" s="800" t="s">
        <v>17</v>
      </c>
      <c r="F38" s="801"/>
      <c r="G38" s="711">
        <f>SUM(G23+G35+G36)</f>
        <v>1467103073</v>
      </c>
      <c r="H38" s="680">
        <f>G38-D38</f>
        <v>0</v>
      </c>
      <c r="I38" s="736"/>
      <c r="J38" s="680"/>
      <c r="K38" s="727"/>
      <c r="L38" s="728"/>
      <c r="M38" s="728"/>
      <c r="O38" s="754"/>
      <c r="P38" s="680"/>
      <c r="Q38" s="753"/>
    </row>
    <row r="39" spans="1:17" s="55" customFormat="1">
      <c r="F39" s="712" t="s">
        <v>114</v>
      </c>
      <c r="H39" s="525"/>
      <c r="I39" s="648"/>
      <c r="J39" s="648"/>
      <c r="O39" s="755"/>
      <c r="P39" s="648"/>
    </row>
    <row r="40" spans="1:17" s="55" customFormat="1">
      <c r="B40" s="74" t="s">
        <v>115</v>
      </c>
      <c r="C40" s="57"/>
      <c r="D40" s="713"/>
      <c r="E40" s="647"/>
      <c r="F40" s="57" t="s">
        <v>116</v>
      </c>
      <c r="H40" s="648"/>
      <c r="I40" s="648"/>
      <c r="J40" s="648"/>
      <c r="K40" s="756"/>
    </row>
    <row r="41" spans="1:17" s="55" customFormat="1">
      <c r="A41" s="359"/>
      <c r="B41" s="74"/>
      <c r="C41" s="57"/>
      <c r="D41" s="713"/>
      <c r="E41" s="647"/>
      <c r="F41" s="57"/>
      <c r="H41" s="648"/>
      <c r="I41" s="724"/>
      <c r="J41" s="648"/>
    </row>
    <row r="42" spans="1:17" s="55" customFormat="1">
      <c r="A42" s="359"/>
      <c r="B42" s="74"/>
      <c r="C42" s="57"/>
      <c r="D42" s="713"/>
      <c r="E42" s="647"/>
      <c r="F42" s="57"/>
      <c r="H42" s="648"/>
      <c r="I42" s="724"/>
      <c r="J42" s="648"/>
    </row>
    <row r="43" spans="1:17" s="55" customFormat="1">
      <c r="A43" s="359"/>
      <c r="B43" s="74"/>
      <c r="C43" s="57"/>
      <c r="D43" s="713"/>
      <c r="E43" s="647"/>
      <c r="F43" s="57"/>
      <c r="H43" s="648"/>
      <c r="I43" s="724"/>
      <c r="K43" s="756"/>
    </row>
    <row r="44" spans="1:17" s="55" customFormat="1">
      <c r="A44" s="359"/>
      <c r="B44" s="54" t="s">
        <v>117</v>
      </c>
      <c r="C44" s="57"/>
      <c r="D44" s="713"/>
      <c r="E44" s="647"/>
      <c r="F44" s="714" t="s">
        <v>118</v>
      </c>
      <c r="H44" s="648"/>
      <c r="I44" s="724"/>
      <c r="J44" s="724"/>
      <c r="K44" s="724"/>
      <c r="L44" s="724"/>
    </row>
    <row r="45" spans="1:17">
      <c r="A45" s="791"/>
      <c r="B45" s="791"/>
      <c r="C45" s="715"/>
      <c r="D45" s="716"/>
      <c r="F45" s="715"/>
      <c r="G45" s="717"/>
      <c r="H45" s="547"/>
      <c r="I45" s="69"/>
      <c r="J45" s="394"/>
    </row>
    <row r="46" spans="1:17">
      <c r="C46" s="718"/>
      <c r="D46" s="719"/>
      <c r="E46" s="720"/>
      <c r="F46" s="718"/>
      <c r="H46" s="547"/>
      <c r="I46" s="69"/>
    </row>
    <row r="47" spans="1:17">
      <c r="C47" s="718"/>
      <c r="D47" s="719"/>
      <c r="E47" s="720"/>
      <c r="F47" s="718"/>
      <c r="H47" s="547"/>
      <c r="I47" s="69"/>
    </row>
    <row r="48" spans="1:17">
      <c r="C48" s="721"/>
      <c r="D48" s="722"/>
      <c r="E48" s="723"/>
      <c r="F48" s="721"/>
      <c r="H48" s="547"/>
      <c r="I48" s="69"/>
    </row>
    <row r="49" spans="8:9">
      <c r="H49" s="547"/>
      <c r="I49" s="69"/>
    </row>
    <row r="50" spans="8:9">
      <c r="H50" s="547"/>
      <c r="I50" s="69"/>
    </row>
    <row r="51" spans="8:9">
      <c r="H51" s="547"/>
      <c r="I51" s="69"/>
    </row>
  </sheetData>
  <mergeCells count="11">
    <mergeCell ref="A45:B45"/>
    <mergeCell ref="A6:B6"/>
    <mergeCell ref="A8:D8"/>
    <mergeCell ref="E8:G8"/>
    <mergeCell ref="A38:C38"/>
    <mergeCell ref="E38:F38"/>
    <mergeCell ref="A1:G1"/>
    <mergeCell ref="A2:G2"/>
    <mergeCell ref="A3:G3"/>
    <mergeCell ref="A4:B4"/>
    <mergeCell ref="A5:B5"/>
  </mergeCells>
  <pageMargins left="2.3168402777777799" right="0.23622047244094499" top="0.39370078740157499" bottom="0.39370078740157499" header="0.31496062992126" footer="0.31496062992126"/>
  <pageSetup paperSize="5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BW277"/>
  <sheetViews>
    <sheetView zoomScale="70" zoomScaleNormal="70" zoomScaleSheetLayoutView="120" workbookViewId="0">
      <selection activeCell="I8" sqref="I8"/>
    </sheetView>
  </sheetViews>
  <sheetFormatPr defaultColWidth="9.140625" defaultRowHeight="15"/>
  <cols>
    <col min="1" max="1" width="5.5703125" style="82" customWidth="1"/>
    <col min="2" max="2" width="58.85546875" style="83" customWidth="1"/>
    <col min="3" max="3" width="10" style="84" customWidth="1"/>
    <col min="4" max="4" width="10" style="82" customWidth="1"/>
    <col min="5" max="6" width="15.28515625" style="85" customWidth="1"/>
    <col min="7" max="8" width="15.28515625" style="86" customWidth="1"/>
    <col min="9" max="9" width="16.7109375" style="87" customWidth="1"/>
    <col min="10" max="10" width="13.42578125" style="86" customWidth="1"/>
    <col min="11" max="11" width="28.28515625" style="88" customWidth="1"/>
    <col min="12" max="12" width="20.42578125" style="89" customWidth="1"/>
    <col min="13" max="13" width="14.5703125" style="90" customWidth="1"/>
    <col min="14" max="14" width="3.140625" style="91" customWidth="1"/>
    <col min="15" max="15" width="9.7109375" style="92" customWidth="1"/>
    <col min="16" max="16" width="3.42578125" style="91" customWidth="1"/>
    <col min="17" max="17" width="12.28515625" style="91" customWidth="1"/>
    <col min="18" max="18" width="3.140625" style="91" customWidth="1"/>
    <col min="19" max="19" width="9.7109375" style="92" customWidth="1"/>
    <col min="20" max="20" width="3.42578125" style="91" customWidth="1"/>
    <col min="21" max="21" width="12.28515625" style="91" customWidth="1"/>
    <col min="22" max="22" width="3.140625" style="91" customWidth="1"/>
    <col min="23" max="23" width="9.7109375" style="92" customWidth="1"/>
    <col min="24" max="24" width="3.42578125" style="91" customWidth="1"/>
    <col min="25" max="25" width="12.28515625" style="91" customWidth="1"/>
    <col min="26" max="26" width="3.140625" style="91" customWidth="1"/>
    <col min="27" max="27" width="9.7109375" style="92" customWidth="1"/>
    <col min="28" max="28" width="3.42578125" style="91" customWidth="1"/>
    <col min="29" max="29" width="12.28515625" style="91" customWidth="1"/>
    <col min="30" max="30" width="3.140625" style="91" customWidth="1"/>
    <col min="31" max="31" width="9.7109375" style="92" customWidth="1"/>
    <col min="32" max="32" width="3.42578125" style="91" customWidth="1"/>
    <col min="33" max="33" width="12.28515625" style="91" customWidth="1"/>
    <col min="34" max="34" width="3.140625" style="91" customWidth="1"/>
    <col min="35" max="35" width="9.7109375" style="92" customWidth="1"/>
    <col min="36" max="36" width="3.42578125" style="91" customWidth="1"/>
    <col min="37" max="37" width="12.28515625" style="91" customWidth="1"/>
    <col min="38" max="38" width="3.140625" style="91" customWidth="1"/>
    <col min="39" max="39" width="9.7109375" style="92" customWidth="1"/>
    <col min="40" max="40" width="3.42578125" style="91" customWidth="1"/>
    <col min="41" max="41" width="12.28515625" style="91" customWidth="1"/>
    <col min="42" max="42" width="3.140625" style="91" customWidth="1"/>
    <col min="43" max="43" width="9.7109375" style="92" customWidth="1"/>
    <col min="44" max="44" width="3.42578125" style="91" customWidth="1"/>
    <col min="45" max="45" width="12.28515625" style="91" customWidth="1"/>
    <col min="46" max="46" width="16.28515625" style="93" customWidth="1"/>
    <col min="47" max="47" width="9.140625" style="90"/>
    <col min="48" max="48" width="24.140625" style="90" customWidth="1"/>
    <col min="49" max="49" width="21.140625" style="90" customWidth="1"/>
    <col min="50" max="58" width="9.140625" style="90"/>
    <col min="59" max="16384" width="9.140625" style="85"/>
  </cols>
  <sheetData>
    <row r="1" spans="1:75" s="77" customFormat="1" ht="24.75" customHeight="1">
      <c r="A1" s="94"/>
      <c r="C1" s="94"/>
      <c r="D1" s="94"/>
      <c r="G1" s="95"/>
      <c r="H1" s="95"/>
      <c r="I1" s="95"/>
      <c r="J1" s="95"/>
      <c r="K1" s="125"/>
      <c r="L1" s="126"/>
      <c r="M1" s="127"/>
      <c r="N1" s="128"/>
      <c r="O1" s="129"/>
      <c r="P1" s="128"/>
      <c r="Q1" s="128"/>
      <c r="R1" s="128"/>
      <c r="S1" s="129"/>
      <c r="T1" s="128"/>
      <c r="U1" s="128"/>
      <c r="V1" s="128"/>
      <c r="W1" s="129"/>
      <c r="X1" s="128"/>
      <c r="Y1" s="128"/>
      <c r="Z1" s="128"/>
      <c r="AA1" s="129"/>
      <c r="AB1" s="128"/>
      <c r="AC1" s="128"/>
      <c r="AD1" s="128"/>
      <c r="AE1" s="129"/>
      <c r="AF1" s="128"/>
      <c r="AG1" s="128"/>
      <c r="AH1" s="128"/>
      <c r="AI1" s="129"/>
      <c r="AJ1" s="128"/>
      <c r="AK1" s="128"/>
      <c r="AL1" s="128"/>
      <c r="AM1" s="129"/>
      <c r="AN1" s="128"/>
      <c r="AO1" s="128"/>
      <c r="AP1" s="128"/>
      <c r="AQ1" s="129"/>
      <c r="AR1" s="128"/>
      <c r="AS1" s="128"/>
      <c r="AT1" s="128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</row>
    <row r="2" spans="1:75" s="77" customFormat="1" ht="24.75" customHeight="1">
      <c r="A2" s="947" t="s">
        <v>924</v>
      </c>
      <c r="B2" s="948"/>
      <c r="C2" s="97" t="s">
        <v>925</v>
      </c>
      <c r="D2" s="98"/>
      <c r="E2" s="99"/>
      <c r="F2" s="99"/>
      <c r="G2" s="100"/>
      <c r="H2" s="100"/>
      <c r="I2" s="100"/>
      <c r="J2" s="98"/>
      <c r="K2" s="130"/>
      <c r="L2" s="130"/>
      <c r="M2" s="131"/>
      <c r="N2" s="130"/>
      <c r="O2" s="132"/>
      <c r="P2" s="130"/>
      <c r="Q2" s="152"/>
      <c r="R2" s="130"/>
      <c r="S2" s="132"/>
      <c r="T2" s="130"/>
      <c r="U2" s="152"/>
      <c r="V2" s="130"/>
      <c r="W2" s="132"/>
      <c r="X2" s="130"/>
      <c r="Y2" s="152"/>
      <c r="Z2" s="130"/>
      <c r="AA2" s="132"/>
      <c r="AB2" s="130"/>
      <c r="AC2" s="152"/>
      <c r="AD2" s="130"/>
      <c r="AE2" s="132"/>
      <c r="AF2" s="130"/>
      <c r="AG2" s="152"/>
      <c r="AH2" s="130"/>
      <c r="AI2" s="132"/>
      <c r="AJ2" s="130"/>
      <c r="AK2" s="152"/>
      <c r="AL2" s="130"/>
      <c r="AM2" s="132"/>
      <c r="AN2" s="130"/>
      <c r="AO2" s="152"/>
      <c r="AP2" s="130"/>
      <c r="AQ2" s="132"/>
      <c r="AR2" s="130"/>
      <c r="AS2" s="152"/>
      <c r="AT2" s="130"/>
      <c r="AU2" s="131"/>
      <c r="AV2" s="131"/>
      <c r="AW2" s="131"/>
      <c r="AX2" s="131"/>
      <c r="AY2" s="100"/>
      <c r="AZ2" s="100"/>
      <c r="BA2" s="100"/>
      <c r="BB2" s="96"/>
      <c r="BC2" s="154"/>
      <c r="BD2" s="100"/>
      <c r="BE2" s="100"/>
      <c r="BF2" s="127"/>
      <c r="BG2" s="127"/>
      <c r="BH2" s="127"/>
      <c r="BI2" s="127"/>
      <c r="BJ2" s="127"/>
      <c r="BK2" s="156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</row>
    <row r="3" spans="1:75" s="77" customFormat="1" ht="26.25" customHeight="1">
      <c r="A3" s="949" t="s">
        <v>926</v>
      </c>
      <c r="B3" s="950"/>
      <c r="C3" s="101" t="s">
        <v>927</v>
      </c>
      <c r="D3" s="102"/>
      <c r="E3" s="103"/>
      <c r="F3" s="103"/>
      <c r="G3" s="104"/>
      <c r="H3" s="104"/>
      <c r="I3" s="104"/>
      <c r="J3" s="98"/>
      <c r="K3" s="130"/>
      <c r="L3" s="130"/>
      <c r="M3" s="98"/>
      <c r="N3" s="130"/>
      <c r="O3" s="132"/>
      <c r="P3" s="130"/>
      <c r="Q3" s="130"/>
      <c r="R3" s="130"/>
      <c r="S3" s="132"/>
      <c r="T3" s="130"/>
      <c r="U3" s="130"/>
      <c r="V3" s="130"/>
      <c r="W3" s="132"/>
      <c r="X3" s="130"/>
      <c r="Y3" s="130"/>
      <c r="Z3" s="130"/>
      <c r="AA3" s="132"/>
      <c r="AB3" s="130"/>
      <c r="AC3" s="130"/>
      <c r="AD3" s="130"/>
      <c r="AE3" s="132"/>
      <c r="AF3" s="130"/>
      <c r="AG3" s="130"/>
      <c r="AH3" s="130"/>
      <c r="AI3" s="132"/>
      <c r="AJ3" s="130"/>
      <c r="AK3" s="130"/>
      <c r="AL3" s="130"/>
      <c r="AM3" s="132"/>
      <c r="AN3" s="130"/>
      <c r="AO3" s="130"/>
      <c r="AP3" s="130"/>
      <c r="AQ3" s="132"/>
      <c r="AR3" s="130"/>
      <c r="AS3" s="130"/>
      <c r="AT3" s="130"/>
      <c r="AU3" s="98"/>
      <c r="AV3" s="98"/>
      <c r="AW3" s="98"/>
      <c r="AX3" s="98"/>
      <c r="AY3" s="98"/>
      <c r="AZ3" s="98"/>
      <c r="BA3" s="98"/>
      <c r="BB3" s="98"/>
      <c r="BC3" s="98"/>
      <c r="BD3" s="100"/>
      <c r="BE3" s="100"/>
      <c r="BF3" s="127"/>
      <c r="BG3" s="127"/>
      <c r="BH3" s="127"/>
      <c r="BI3" s="127"/>
      <c r="BJ3" s="127"/>
      <c r="BK3" s="156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</row>
    <row r="4" spans="1:75" s="78" customFormat="1" ht="48.75" customHeight="1">
      <c r="A4" s="956" t="s">
        <v>3</v>
      </c>
      <c r="B4" s="945" t="s">
        <v>5</v>
      </c>
      <c r="C4" s="105" t="s">
        <v>928</v>
      </c>
      <c r="D4" s="945" t="s">
        <v>13</v>
      </c>
      <c r="E4" s="951" t="s">
        <v>12</v>
      </c>
      <c r="F4" s="952"/>
      <c r="G4" s="952"/>
      <c r="H4" s="953"/>
      <c r="I4" s="945" t="s">
        <v>929</v>
      </c>
      <c r="J4" s="96"/>
      <c r="K4" s="133"/>
      <c r="L4" s="98"/>
      <c r="M4" s="98"/>
      <c r="N4" s="130"/>
      <c r="O4" s="132"/>
      <c r="P4" s="130"/>
      <c r="Q4" s="130"/>
      <c r="R4" s="130"/>
      <c r="S4" s="132"/>
      <c r="T4" s="130"/>
      <c r="U4" s="130"/>
      <c r="V4" s="130"/>
      <c r="W4" s="132"/>
      <c r="X4" s="130"/>
      <c r="Y4" s="130"/>
      <c r="Z4" s="130"/>
      <c r="AA4" s="132"/>
      <c r="AB4" s="130"/>
      <c r="AC4" s="130"/>
      <c r="AD4" s="130"/>
      <c r="AE4" s="132"/>
      <c r="AF4" s="130"/>
      <c r="AG4" s="130"/>
      <c r="AH4" s="130"/>
      <c r="AI4" s="132"/>
      <c r="AJ4" s="130"/>
      <c r="AK4" s="130"/>
      <c r="AL4" s="130"/>
      <c r="AM4" s="132"/>
      <c r="AN4" s="130"/>
      <c r="AO4" s="130"/>
      <c r="AP4" s="130"/>
      <c r="AQ4" s="132"/>
      <c r="AR4" s="130"/>
      <c r="AS4" s="130"/>
      <c r="AT4" s="130"/>
      <c r="AU4" s="98"/>
      <c r="AV4" s="98"/>
      <c r="AW4" s="98"/>
      <c r="AX4" s="98"/>
      <c r="AY4" s="98"/>
      <c r="AZ4" s="98"/>
      <c r="BA4" s="98"/>
      <c r="BB4" s="98"/>
      <c r="BC4" s="98"/>
      <c r="BD4" s="155"/>
      <c r="BE4" s="155"/>
    </row>
    <row r="5" spans="1:75" s="78" customFormat="1" ht="48.75" customHeight="1">
      <c r="A5" s="957"/>
      <c r="B5" s="946"/>
      <c r="C5" s="106" t="s">
        <v>930</v>
      </c>
      <c r="D5" s="946"/>
      <c r="E5" s="954" t="s">
        <v>930</v>
      </c>
      <c r="F5" s="955"/>
      <c r="G5" s="954" t="s">
        <v>931</v>
      </c>
      <c r="H5" s="955"/>
      <c r="I5" s="946"/>
      <c r="J5" s="96"/>
      <c r="K5" s="133"/>
      <c r="L5" s="98"/>
      <c r="M5" s="98"/>
      <c r="N5" s="130"/>
      <c r="O5" s="132"/>
      <c r="P5" s="130"/>
      <c r="Q5" s="130"/>
      <c r="R5" s="130"/>
      <c r="S5" s="132"/>
      <c r="T5" s="130"/>
      <c r="U5" s="130"/>
      <c r="V5" s="130"/>
      <c r="W5" s="132"/>
      <c r="X5" s="130"/>
      <c r="Y5" s="130"/>
      <c r="Z5" s="130"/>
      <c r="AA5" s="132"/>
      <c r="AB5" s="130"/>
      <c r="AC5" s="130"/>
      <c r="AD5" s="130"/>
      <c r="AE5" s="132"/>
      <c r="AF5" s="130"/>
      <c r="AG5" s="130"/>
      <c r="AH5" s="130"/>
      <c r="AI5" s="132"/>
      <c r="AJ5" s="130"/>
      <c r="AK5" s="130"/>
      <c r="AL5" s="130"/>
      <c r="AM5" s="132"/>
      <c r="AN5" s="130"/>
      <c r="AO5" s="130"/>
      <c r="AP5" s="130"/>
      <c r="AQ5" s="132"/>
      <c r="AR5" s="130"/>
      <c r="AS5" s="130"/>
      <c r="AT5" s="130"/>
      <c r="AU5" s="98"/>
      <c r="AV5" s="98"/>
      <c r="AW5" s="98"/>
      <c r="AX5" s="98"/>
      <c r="AY5" s="98"/>
      <c r="AZ5" s="98"/>
      <c r="BA5" s="98"/>
      <c r="BB5" s="98"/>
      <c r="BC5" s="98"/>
      <c r="BD5" s="155"/>
      <c r="BE5" s="155"/>
    </row>
    <row r="6" spans="1:75" s="79" customFormat="1" ht="24.75" customHeight="1">
      <c r="A6" s="107">
        <v>1</v>
      </c>
      <c r="B6" s="108" t="s">
        <v>932</v>
      </c>
      <c r="C6" s="109">
        <v>200</v>
      </c>
      <c r="D6" s="110" t="s">
        <v>933</v>
      </c>
      <c r="E6" s="111">
        <v>62000</v>
      </c>
      <c r="F6" s="111">
        <f>SUM(C6*E6)</f>
        <v>12400000</v>
      </c>
      <c r="G6" s="112">
        <v>56000</v>
      </c>
      <c r="H6" s="113">
        <f>SUM(C6*G6)</f>
        <v>11200000</v>
      </c>
      <c r="I6" s="134">
        <f>SUM(F6-H6)</f>
        <v>1200000</v>
      </c>
      <c r="J6" s="135"/>
      <c r="K6" s="136"/>
      <c r="L6" s="137"/>
      <c r="M6" s="138"/>
      <c r="N6" s="137"/>
      <c r="O6" s="139"/>
      <c r="P6" s="137"/>
      <c r="Q6" s="137"/>
      <c r="R6" s="137"/>
      <c r="S6" s="139"/>
      <c r="T6" s="137"/>
      <c r="U6" s="137"/>
      <c r="V6" s="137"/>
      <c r="W6" s="139"/>
      <c r="X6" s="137"/>
      <c r="Y6" s="137"/>
      <c r="Z6" s="137"/>
      <c r="AA6" s="139"/>
      <c r="AB6" s="137"/>
      <c r="AC6" s="137"/>
      <c r="AD6" s="137"/>
      <c r="AE6" s="139"/>
      <c r="AF6" s="137"/>
      <c r="AG6" s="137"/>
      <c r="AH6" s="137"/>
      <c r="AI6" s="139"/>
      <c r="AJ6" s="137"/>
      <c r="AK6" s="137"/>
      <c r="AL6" s="137"/>
      <c r="AM6" s="139"/>
      <c r="AN6" s="137"/>
      <c r="AO6" s="137"/>
      <c r="AP6" s="137"/>
      <c r="AQ6" s="139"/>
      <c r="AR6" s="137"/>
      <c r="AS6" s="137"/>
      <c r="AT6" s="137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</row>
    <row r="7" spans="1:75" s="79" customFormat="1" ht="24.75" customHeight="1">
      <c r="A7" s="107">
        <v>2</v>
      </c>
      <c r="B7" s="108" t="s">
        <v>481</v>
      </c>
      <c r="C7" s="109">
        <v>1</v>
      </c>
      <c r="D7" s="110" t="s">
        <v>934</v>
      </c>
      <c r="E7" s="111">
        <v>0</v>
      </c>
      <c r="F7" s="111">
        <v>0</v>
      </c>
      <c r="G7" s="112">
        <v>18000</v>
      </c>
      <c r="H7" s="113">
        <f>SUM(C7*G7)</f>
        <v>18000</v>
      </c>
      <c r="I7" s="134">
        <f>SUM(F7-H7)</f>
        <v>-18000</v>
      </c>
      <c r="J7" s="135"/>
      <c r="K7" s="136"/>
      <c r="L7" s="137"/>
      <c r="M7" s="138"/>
      <c r="N7" s="137"/>
      <c r="O7" s="139"/>
      <c r="P7" s="137"/>
      <c r="Q7" s="137"/>
      <c r="R7" s="137"/>
      <c r="S7" s="139"/>
      <c r="T7" s="137"/>
      <c r="U7" s="137"/>
      <c r="V7" s="137"/>
      <c r="W7" s="139"/>
      <c r="X7" s="137"/>
      <c r="Y7" s="137"/>
      <c r="Z7" s="137"/>
      <c r="AA7" s="139"/>
      <c r="AB7" s="137"/>
      <c r="AC7" s="137"/>
      <c r="AD7" s="137"/>
      <c r="AE7" s="139"/>
      <c r="AF7" s="137"/>
      <c r="AG7" s="137"/>
      <c r="AH7" s="137"/>
      <c r="AI7" s="139"/>
      <c r="AJ7" s="137"/>
      <c r="AK7" s="137"/>
      <c r="AL7" s="137"/>
      <c r="AM7" s="139"/>
      <c r="AN7" s="137"/>
      <c r="AO7" s="137"/>
      <c r="AP7" s="137"/>
      <c r="AQ7" s="139"/>
      <c r="AR7" s="137"/>
      <c r="AS7" s="137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</row>
    <row r="8" spans="1:75" s="79" customFormat="1" ht="24.75" customHeight="1">
      <c r="A8" s="107"/>
      <c r="B8" s="108"/>
      <c r="C8" s="109"/>
      <c r="D8" s="110"/>
      <c r="E8" s="111"/>
      <c r="F8" s="111"/>
      <c r="G8" s="112"/>
      <c r="H8" s="113"/>
      <c r="I8" s="134"/>
      <c r="J8" s="135"/>
      <c r="K8" s="136"/>
      <c r="L8" s="137"/>
      <c r="M8" s="138"/>
      <c r="N8" s="137"/>
      <c r="O8" s="139"/>
      <c r="P8" s="137"/>
      <c r="Q8" s="137"/>
      <c r="R8" s="137"/>
      <c r="S8" s="139"/>
      <c r="T8" s="137"/>
      <c r="U8" s="137"/>
      <c r="V8" s="137"/>
      <c r="W8" s="139"/>
      <c r="X8" s="137"/>
      <c r="Y8" s="137"/>
      <c r="Z8" s="137"/>
      <c r="AA8" s="139"/>
      <c r="AB8" s="137"/>
      <c r="AC8" s="137"/>
      <c r="AD8" s="137"/>
      <c r="AE8" s="139"/>
      <c r="AF8" s="137"/>
      <c r="AG8" s="137"/>
      <c r="AH8" s="137"/>
      <c r="AI8" s="139"/>
      <c r="AJ8" s="137"/>
      <c r="AK8" s="137"/>
      <c r="AL8" s="137"/>
      <c r="AM8" s="139"/>
      <c r="AN8" s="137"/>
      <c r="AO8" s="137"/>
      <c r="AP8" s="137"/>
      <c r="AQ8" s="139"/>
      <c r="AR8" s="137"/>
      <c r="AS8" s="137"/>
      <c r="AT8" s="137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</row>
    <row r="9" spans="1:75" s="79" customFormat="1" ht="24.75" customHeight="1">
      <c r="A9" s="107"/>
      <c r="B9" s="108"/>
      <c r="C9" s="109"/>
      <c r="D9" s="110"/>
      <c r="E9" s="111"/>
      <c r="F9" s="111"/>
      <c r="G9" s="112"/>
      <c r="H9" s="113"/>
      <c r="I9" s="134"/>
      <c r="J9" s="135"/>
      <c r="K9" s="136"/>
      <c r="L9" s="137"/>
      <c r="M9" s="138"/>
      <c r="N9" s="137"/>
      <c r="O9" s="139"/>
      <c r="P9" s="137"/>
      <c r="Q9" s="137"/>
      <c r="R9" s="137"/>
      <c r="S9" s="139"/>
      <c r="T9" s="137"/>
      <c r="U9" s="137"/>
      <c r="V9" s="137"/>
      <c r="W9" s="139"/>
      <c r="X9" s="137"/>
      <c r="Y9" s="137"/>
      <c r="Z9" s="137"/>
      <c r="AA9" s="139"/>
      <c r="AB9" s="137"/>
      <c r="AC9" s="137"/>
      <c r="AD9" s="137"/>
      <c r="AE9" s="139"/>
      <c r="AF9" s="137"/>
      <c r="AG9" s="137"/>
      <c r="AH9" s="137"/>
      <c r="AI9" s="139"/>
      <c r="AJ9" s="137"/>
      <c r="AK9" s="137"/>
      <c r="AL9" s="137"/>
      <c r="AM9" s="139"/>
      <c r="AN9" s="137"/>
      <c r="AO9" s="137"/>
      <c r="AP9" s="137"/>
      <c r="AQ9" s="139"/>
      <c r="AR9" s="137"/>
      <c r="AS9" s="137"/>
      <c r="AT9" s="137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</row>
    <row r="10" spans="1:75" s="79" customFormat="1" ht="24.75" customHeight="1">
      <c r="A10" s="107"/>
      <c r="B10" s="108"/>
      <c r="C10" s="109"/>
      <c r="D10" s="110"/>
      <c r="E10" s="114"/>
      <c r="F10" s="111"/>
      <c r="G10" s="112"/>
      <c r="H10" s="113"/>
      <c r="I10" s="134"/>
      <c r="J10" s="135"/>
      <c r="K10" s="136"/>
      <c r="L10" s="137"/>
      <c r="M10" s="138"/>
      <c r="N10" s="137"/>
      <c r="O10" s="139"/>
      <c r="P10" s="137"/>
      <c r="Q10" s="137"/>
      <c r="R10" s="137"/>
      <c r="S10" s="139"/>
      <c r="T10" s="137"/>
      <c r="U10" s="137"/>
      <c r="V10" s="137"/>
      <c r="W10" s="139"/>
      <c r="X10" s="137"/>
      <c r="Y10" s="137"/>
      <c r="Z10" s="137"/>
      <c r="AA10" s="139"/>
      <c r="AB10" s="137"/>
      <c r="AC10" s="137"/>
      <c r="AD10" s="137"/>
      <c r="AE10" s="139"/>
      <c r="AF10" s="137"/>
      <c r="AG10" s="137"/>
      <c r="AH10" s="137"/>
      <c r="AI10" s="139"/>
      <c r="AJ10" s="137"/>
      <c r="AK10" s="137"/>
      <c r="AL10" s="137"/>
      <c r="AM10" s="139"/>
      <c r="AN10" s="137"/>
      <c r="AO10" s="137"/>
      <c r="AP10" s="137"/>
      <c r="AQ10" s="139"/>
      <c r="AR10" s="137"/>
      <c r="AS10" s="137"/>
      <c r="AT10" s="137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1:75" s="79" customFormat="1" ht="24.75" customHeight="1">
      <c r="A11" s="107"/>
      <c r="B11" s="108"/>
      <c r="C11" s="109"/>
      <c r="D11" s="110"/>
      <c r="E11" s="111"/>
      <c r="F11" s="111"/>
      <c r="G11" s="112"/>
      <c r="H11" s="113"/>
      <c r="I11" s="134"/>
      <c r="J11" s="135"/>
      <c r="K11" s="136"/>
      <c r="L11" s="137"/>
      <c r="M11" s="138"/>
      <c r="N11" s="137"/>
      <c r="O11" s="139"/>
      <c r="P11" s="137"/>
      <c r="Q11" s="137"/>
      <c r="R11" s="137"/>
      <c r="S11" s="139"/>
      <c r="T11" s="137"/>
      <c r="U11" s="137"/>
      <c r="V11" s="137"/>
      <c r="W11" s="139"/>
      <c r="X11" s="137"/>
      <c r="Y11" s="137"/>
      <c r="Z11" s="137"/>
      <c r="AA11" s="139"/>
      <c r="AB11" s="137"/>
      <c r="AC11" s="137"/>
      <c r="AD11" s="137"/>
      <c r="AE11" s="139"/>
      <c r="AF11" s="137"/>
      <c r="AG11" s="137"/>
      <c r="AH11" s="137"/>
      <c r="AI11" s="139"/>
      <c r="AJ11" s="137"/>
      <c r="AK11" s="137"/>
      <c r="AL11" s="137"/>
      <c r="AM11" s="139"/>
      <c r="AN11" s="137"/>
      <c r="AO11" s="137"/>
      <c r="AP11" s="137"/>
      <c r="AQ11" s="139"/>
      <c r="AR11" s="137"/>
      <c r="AS11" s="137"/>
      <c r="AT11" s="137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</row>
    <row r="12" spans="1:75" s="79" customFormat="1" ht="24.75" customHeight="1">
      <c r="A12" s="107"/>
      <c r="B12" s="108"/>
      <c r="C12" s="109"/>
      <c r="D12" s="110"/>
      <c r="E12" s="111"/>
      <c r="F12" s="111"/>
      <c r="G12" s="112"/>
      <c r="H12" s="113"/>
      <c r="I12" s="134"/>
      <c r="J12" s="135"/>
      <c r="K12" s="136"/>
      <c r="L12" s="137"/>
      <c r="M12" s="138"/>
      <c r="N12" s="137"/>
      <c r="O12" s="139"/>
      <c r="P12" s="137"/>
      <c r="Q12" s="137"/>
      <c r="R12" s="137"/>
      <c r="S12" s="139"/>
      <c r="T12" s="137"/>
      <c r="U12" s="137"/>
      <c r="V12" s="137"/>
      <c r="W12" s="139"/>
      <c r="X12" s="137"/>
      <c r="Y12" s="137"/>
      <c r="Z12" s="137"/>
      <c r="AA12" s="139"/>
      <c r="AB12" s="137"/>
      <c r="AC12" s="137"/>
      <c r="AD12" s="137"/>
      <c r="AE12" s="139"/>
      <c r="AF12" s="137"/>
      <c r="AG12" s="137"/>
      <c r="AH12" s="137"/>
      <c r="AI12" s="139"/>
      <c r="AJ12" s="137"/>
      <c r="AK12" s="137"/>
      <c r="AL12" s="137"/>
      <c r="AM12" s="139"/>
      <c r="AN12" s="137"/>
      <c r="AO12" s="137"/>
      <c r="AP12" s="137"/>
      <c r="AQ12" s="139"/>
      <c r="AR12" s="137"/>
      <c r="AS12" s="137"/>
      <c r="AT12" s="137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</row>
    <row r="13" spans="1:75" s="79" customFormat="1" ht="24.75" customHeight="1">
      <c r="A13" s="107"/>
      <c r="B13" s="108"/>
      <c r="C13" s="109"/>
      <c r="D13" s="110"/>
      <c r="E13" s="111"/>
      <c r="F13" s="111"/>
      <c r="G13" s="112"/>
      <c r="H13" s="113"/>
      <c r="I13" s="134"/>
      <c r="J13" s="135"/>
      <c r="K13" s="136"/>
      <c r="L13" s="137"/>
      <c r="M13" s="138"/>
      <c r="N13" s="137"/>
      <c r="O13" s="139"/>
      <c r="P13" s="137"/>
      <c r="Q13" s="137"/>
      <c r="R13" s="137"/>
      <c r="S13" s="139"/>
      <c r="T13" s="137"/>
      <c r="U13" s="137"/>
      <c r="V13" s="137"/>
      <c r="W13" s="139"/>
      <c r="X13" s="137"/>
      <c r="Y13" s="137"/>
      <c r="Z13" s="137"/>
      <c r="AA13" s="139"/>
      <c r="AB13" s="137"/>
      <c r="AC13" s="137"/>
      <c r="AD13" s="137"/>
      <c r="AE13" s="139"/>
      <c r="AF13" s="137"/>
      <c r="AG13" s="137"/>
      <c r="AH13" s="137"/>
      <c r="AI13" s="139"/>
      <c r="AJ13" s="137"/>
      <c r="AK13" s="137"/>
      <c r="AL13" s="137"/>
      <c r="AM13" s="139"/>
      <c r="AN13" s="137"/>
      <c r="AO13" s="137"/>
      <c r="AP13" s="137"/>
      <c r="AQ13" s="139"/>
      <c r="AR13" s="137"/>
      <c r="AS13" s="137"/>
      <c r="AT13" s="137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</row>
    <row r="14" spans="1:75" s="79" customFormat="1" ht="24.75" customHeight="1">
      <c r="A14" s="107"/>
      <c r="B14" s="108"/>
      <c r="C14" s="109"/>
      <c r="D14" s="110"/>
      <c r="E14" s="111"/>
      <c r="F14" s="111"/>
      <c r="G14" s="112"/>
      <c r="H14" s="113"/>
      <c r="I14" s="134"/>
      <c r="J14" s="135"/>
      <c r="K14" s="136"/>
      <c r="L14" s="137"/>
      <c r="M14" s="138"/>
      <c r="N14" s="137"/>
      <c r="O14" s="139"/>
      <c r="P14" s="137"/>
      <c r="Q14" s="137"/>
      <c r="R14" s="137"/>
      <c r="S14" s="139"/>
      <c r="T14" s="137"/>
      <c r="U14" s="137"/>
      <c r="V14" s="137"/>
      <c r="W14" s="139"/>
      <c r="X14" s="137"/>
      <c r="Y14" s="137"/>
      <c r="Z14" s="137"/>
      <c r="AA14" s="139"/>
      <c r="AB14" s="137"/>
      <c r="AC14" s="137"/>
      <c r="AD14" s="137"/>
      <c r="AE14" s="139"/>
      <c r="AF14" s="137"/>
      <c r="AG14" s="137"/>
      <c r="AH14" s="137"/>
      <c r="AI14" s="139"/>
      <c r="AJ14" s="137"/>
      <c r="AK14" s="137"/>
      <c r="AL14" s="137"/>
      <c r="AM14" s="139"/>
      <c r="AN14" s="137"/>
      <c r="AO14" s="137"/>
      <c r="AP14" s="137"/>
      <c r="AQ14" s="139"/>
      <c r="AR14" s="137"/>
      <c r="AS14" s="137"/>
      <c r="AT14" s="137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</row>
    <row r="15" spans="1:75" s="79" customFormat="1" ht="24.75" customHeight="1">
      <c r="A15" s="107"/>
      <c r="B15" s="108"/>
      <c r="C15" s="109"/>
      <c r="D15" s="110"/>
      <c r="E15" s="111"/>
      <c r="F15" s="111"/>
      <c r="G15" s="112"/>
      <c r="H15" s="113"/>
      <c r="I15" s="134"/>
      <c r="J15" s="135"/>
      <c r="K15" s="136"/>
      <c r="L15" s="137"/>
      <c r="M15" s="138"/>
      <c r="N15" s="137"/>
      <c r="O15" s="139"/>
      <c r="P15" s="137"/>
      <c r="Q15" s="137"/>
      <c r="R15" s="137"/>
      <c r="S15" s="139"/>
      <c r="T15" s="137"/>
      <c r="U15" s="137"/>
      <c r="V15" s="137"/>
      <c r="W15" s="139"/>
      <c r="X15" s="137"/>
      <c r="Y15" s="137"/>
      <c r="Z15" s="137"/>
      <c r="AA15" s="139"/>
      <c r="AB15" s="137"/>
      <c r="AC15" s="137"/>
      <c r="AD15" s="137"/>
      <c r="AE15" s="139"/>
      <c r="AF15" s="137"/>
      <c r="AG15" s="137"/>
      <c r="AH15" s="137"/>
      <c r="AI15" s="139"/>
      <c r="AJ15" s="137"/>
      <c r="AK15" s="137"/>
      <c r="AL15" s="137"/>
      <c r="AM15" s="139"/>
      <c r="AN15" s="137"/>
      <c r="AO15" s="137"/>
      <c r="AP15" s="137"/>
      <c r="AQ15" s="139"/>
      <c r="AR15" s="137"/>
      <c r="AS15" s="137"/>
      <c r="AT15" s="137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</row>
    <row r="16" spans="1:75" s="79" customFormat="1" ht="24.75" customHeight="1">
      <c r="A16" s="107"/>
      <c r="B16" s="108"/>
      <c r="C16" s="115"/>
      <c r="D16" s="110"/>
      <c r="E16" s="111"/>
      <c r="F16" s="111"/>
      <c r="G16" s="112"/>
      <c r="H16" s="113"/>
      <c r="I16" s="134"/>
      <c r="J16" s="135"/>
      <c r="K16" s="136"/>
      <c r="L16" s="137"/>
      <c r="M16" s="138"/>
      <c r="N16" s="137"/>
      <c r="O16" s="139"/>
      <c r="P16" s="137"/>
      <c r="Q16" s="137"/>
      <c r="R16" s="137"/>
      <c r="S16" s="139"/>
      <c r="T16" s="137"/>
      <c r="U16" s="137"/>
      <c r="V16" s="137"/>
      <c r="W16" s="139"/>
      <c r="X16" s="137"/>
      <c r="Y16" s="137"/>
      <c r="Z16" s="137"/>
      <c r="AA16" s="139"/>
      <c r="AB16" s="137"/>
      <c r="AC16" s="137"/>
      <c r="AD16" s="137"/>
      <c r="AE16" s="139"/>
      <c r="AF16" s="137"/>
      <c r="AG16" s="137"/>
      <c r="AH16" s="137"/>
      <c r="AI16" s="139"/>
      <c r="AJ16" s="137"/>
      <c r="AK16" s="137"/>
      <c r="AL16" s="137"/>
      <c r="AM16" s="139"/>
      <c r="AN16" s="137"/>
      <c r="AO16" s="137"/>
      <c r="AP16" s="137"/>
      <c r="AQ16" s="139"/>
      <c r="AR16" s="137"/>
      <c r="AS16" s="137"/>
      <c r="AT16" s="137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</row>
    <row r="17" spans="1:58" s="79" customFormat="1" ht="24.75" customHeight="1">
      <c r="A17" s="107"/>
      <c r="B17" s="108"/>
      <c r="C17" s="115"/>
      <c r="D17" s="110"/>
      <c r="E17" s="111"/>
      <c r="F17" s="111"/>
      <c r="G17" s="112"/>
      <c r="H17" s="113"/>
      <c r="I17" s="134"/>
      <c r="J17" s="135"/>
      <c r="K17" s="136"/>
      <c r="L17" s="137"/>
      <c r="M17" s="138"/>
      <c r="N17" s="137"/>
      <c r="O17" s="139"/>
      <c r="P17" s="137"/>
      <c r="Q17" s="137"/>
      <c r="R17" s="137"/>
      <c r="S17" s="139"/>
      <c r="T17" s="137"/>
      <c r="U17" s="137"/>
      <c r="V17" s="137"/>
      <c r="W17" s="139"/>
      <c r="X17" s="137"/>
      <c r="Y17" s="137"/>
      <c r="Z17" s="137"/>
      <c r="AA17" s="139"/>
      <c r="AB17" s="137"/>
      <c r="AC17" s="137"/>
      <c r="AD17" s="137"/>
      <c r="AE17" s="139"/>
      <c r="AF17" s="137"/>
      <c r="AG17" s="137"/>
      <c r="AH17" s="137"/>
      <c r="AI17" s="139"/>
      <c r="AJ17" s="137"/>
      <c r="AK17" s="137"/>
      <c r="AL17" s="137"/>
      <c r="AM17" s="139"/>
      <c r="AN17" s="137"/>
      <c r="AO17" s="137"/>
      <c r="AP17" s="137"/>
      <c r="AQ17" s="139"/>
      <c r="AR17" s="137"/>
      <c r="AS17" s="137"/>
      <c r="AT17" s="137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</row>
    <row r="18" spans="1:58" s="79" customFormat="1" ht="24.75" customHeight="1">
      <c r="A18" s="107"/>
      <c r="B18" s="108"/>
      <c r="C18" s="109"/>
      <c r="D18" s="110"/>
      <c r="E18" s="111"/>
      <c r="F18" s="111"/>
      <c r="G18" s="112"/>
      <c r="H18" s="113"/>
      <c r="I18" s="134"/>
      <c r="J18" s="135"/>
      <c r="K18" s="136"/>
      <c r="L18" s="137"/>
      <c r="M18" s="138"/>
      <c r="N18" s="137"/>
      <c r="O18" s="139"/>
      <c r="P18" s="137"/>
      <c r="Q18" s="137"/>
      <c r="R18" s="137"/>
      <c r="S18" s="139"/>
      <c r="T18" s="137"/>
      <c r="U18" s="137"/>
      <c r="V18" s="137"/>
      <c r="W18" s="139"/>
      <c r="X18" s="137"/>
      <c r="Y18" s="137"/>
      <c r="Z18" s="137"/>
      <c r="AA18" s="139"/>
      <c r="AB18" s="137"/>
      <c r="AC18" s="137"/>
      <c r="AD18" s="137"/>
      <c r="AE18" s="139"/>
      <c r="AF18" s="137"/>
      <c r="AG18" s="137"/>
      <c r="AH18" s="137"/>
      <c r="AI18" s="139"/>
      <c r="AJ18" s="137"/>
      <c r="AK18" s="137"/>
      <c r="AL18" s="137"/>
      <c r="AM18" s="139"/>
      <c r="AN18" s="137"/>
      <c r="AO18" s="137"/>
      <c r="AP18" s="137"/>
      <c r="AQ18" s="139"/>
      <c r="AR18" s="137"/>
      <c r="AS18" s="137"/>
      <c r="AT18" s="137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</row>
    <row r="19" spans="1:58" s="80" customFormat="1" ht="39" customHeight="1">
      <c r="A19" s="116"/>
      <c r="B19" s="116" t="s">
        <v>935</v>
      </c>
      <c r="C19" s="117"/>
      <c r="D19" s="118"/>
      <c r="E19" s="119"/>
      <c r="F19" s="119">
        <f>SUM(F6:F18)</f>
        <v>12400000</v>
      </c>
      <c r="G19" s="120"/>
      <c r="H19" s="119">
        <f>SUM(H6:H18)</f>
        <v>11218000</v>
      </c>
      <c r="I19" s="119">
        <f>SUM(I6:I18)</f>
        <v>1182000</v>
      </c>
      <c r="J19" s="140"/>
      <c r="K19" s="141"/>
      <c r="L19" s="142"/>
      <c r="M19" s="143"/>
      <c r="N19" s="142"/>
      <c r="O19" s="144"/>
      <c r="P19" s="142"/>
      <c r="Q19" s="142"/>
      <c r="R19" s="142"/>
      <c r="S19" s="144"/>
      <c r="T19" s="142"/>
      <c r="U19" s="142"/>
      <c r="V19" s="142"/>
      <c r="W19" s="144"/>
      <c r="X19" s="142"/>
      <c r="Y19" s="142"/>
      <c r="Z19" s="142"/>
      <c r="AA19" s="144"/>
      <c r="AB19" s="142"/>
      <c r="AC19" s="142"/>
      <c r="AD19" s="142"/>
      <c r="AE19" s="144"/>
      <c r="AF19" s="142"/>
      <c r="AG19" s="142"/>
      <c r="AH19" s="142"/>
      <c r="AI19" s="144"/>
      <c r="AJ19" s="142"/>
      <c r="AK19" s="142"/>
      <c r="AL19" s="142"/>
      <c r="AM19" s="144"/>
      <c r="AN19" s="142"/>
      <c r="AO19" s="142"/>
      <c r="AP19" s="142"/>
      <c r="AQ19" s="144"/>
      <c r="AR19" s="142"/>
      <c r="AS19" s="142"/>
      <c r="AT19" s="142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</row>
    <row r="20" spans="1:58" s="77" customFormat="1" ht="24.75" customHeight="1">
      <c r="A20" s="94"/>
      <c r="C20" s="94"/>
      <c r="D20" s="94"/>
      <c r="G20" s="121"/>
      <c r="H20" s="121"/>
      <c r="I20" s="145">
        <f>SUM(F19-H19)</f>
        <v>1182000</v>
      </c>
      <c r="J20" s="95"/>
      <c r="K20" s="125"/>
      <c r="L20" s="126"/>
      <c r="M20" s="127"/>
      <c r="N20" s="128"/>
      <c r="O20" s="129"/>
      <c r="P20" s="128"/>
      <c r="Q20" s="128"/>
      <c r="R20" s="128"/>
      <c r="S20" s="129"/>
      <c r="T20" s="128"/>
      <c r="U20" s="128"/>
      <c r="V20" s="128"/>
      <c r="W20" s="129"/>
      <c r="X20" s="128"/>
      <c r="Y20" s="128"/>
      <c r="Z20" s="128"/>
      <c r="AA20" s="129"/>
      <c r="AB20" s="128"/>
      <c r="AC20" s="128"/>
      <c r="AD20" s="128"/>
      <c r="AE20" s="129"/>
      <c r="AF20" s="128"/>
      <c r="AG20" s="128"/>
      <c r="AH20" s="128"/>
      <c r="AI20" s="129"/>
      <c r="AJ20" s="128"/>
      <c r="AK20" s="128"/>
      <c r="AL20" s="128"/>
      <c r="AM20" s="129"/>
      <c r="AN20" s="128"/>
      <c r="AO20" s="128"/>
      <c r="AP20" s="128"/>
      <c r="AQ20" s="129"/>
      <c r="AR20" s="128"/>
      <c r="AS20" s="128"/>
      <c r="AT20" s="128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</row>
    <row r="21" spans="1:58" s="77" customFormat="1" ht="24.75" customHeight="1">
      <c r="A21" s="94"/>
      <c r="C21" s="94"/>
      <c r="D21" s="94"/>
      <c r="G21" s="95"/>
      <c r="H21" s="95"/>
      <c r="I21" s="146"/>
      <c r="J21" s="95"/>
      <c r="K21" s="125"/>
      <c r="L21" s="126"/>
      <c r="M21" s="127"/>
      <c r="N21" s="128"/>
      <c r="O21" s="129"/>
      <c r="P21" s="128"/>
      <c r="Q21" s="128"/>
      <c r="R21" s="128"/>
      <c r="S21" s="129"/>
      <c r="T21" s="128"/>
      <c r="U21" s="128"/>
      <c r="V21" s="128"/>
      <c r="W21" s="129"/>
      <c r="X21" s="128"/>
      <c r="Y21" s="128"/>
      <c r="Z21" s="128"/>
      <c r="AA21" s="129"/>
      <c r="AB21" s="128"/>
      <c r="AC21" s="128"/>
      <c r="AD21" s="128"/>
      <c r="AE21" s="129"/>
      <c r="AF21" s="128"/>
      <c r="AG21" s="128"/>
      <c r="AH21" s="128"/>
      <c r="AI21" s="129"/>
      <c r="AJ21" s="128"/>
      <c r="AK21" s="128"/>
      <c r="AL21" s="128"/>
      <c r="AM21" s="129"/>
      <c r="AN21" s="128"/>
      <c r="AO21" s="128"/>
      <c r="AP21" s="128"/>
      <c r="AQ21" s="129"/>
      <c r="AR21" s="128"/>
      <c r="AS21" s="128"/>
      <c r="AT21" s="128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</row>
    <row r="22" spans="1:58" s="81" customFormat="1">
      <c r="A22" s="122"/>
      <c r="B22" s="123"/>
      <c r="C22" s="78"/>
      <c r="D22" s="122"/>
      <c r="G22" s="124"/>
      <c r="H22" s="124"/>
      <c r="I22" s="147"/>
      <c r="J22" s="124"/>
      <c r="K22" s="148"/>
      <c r="L22" s="126"/>
      <c r="M22" s="149"/>
      <c r="N22" s="150"/>
      <c r="O22" s="151"/>
      <c r="P22" s="150"/>
      <c r="Q22" s="150"/>
      <c r="R22" s="150"/>
      <c r="S22" s="151"/>
      <c r="T22" s="150"/>
      <c r="U22" s="150"/>
      <c r="V22" s="150"/>
      <c r="W22" s="151"/>
      <c r="X22" s="150"/>
      <c r="Y22" s="150"/>
      <c r="Z22" s="150"/>
      <c r="AA22" s="151"/>
      <c r="AB22" s="150"/>
      <c r="AC22" s="150"/>
      <c r="AD22" s="150"/>
      <c r="AE22" s="151"/>
      <c r="AF22" s="150"/>
      <c r="AG22" s="150"/>
      <c r="AH22" s="150"/>
      <c r="AI22" s="151"/>
      <c r="AJ22" s="150"/>
      <c r="AK22" s="150"/>
      <c r="AL22" s="150"/>
      <c r="AM22" s="151"/>
      <c r="AN22" s="150"/>
      <c r="AO22" s="150"/>
      <c r="AP22" s="150"/>
      <c r="AQ22" s="151"/>
      <c r="AR22" s="150"/>
      <c r="AS22" s="150"/>
      <c r="AT22" s="153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</row>
    <row r="23" spans="1:58" s="81" customFormat="1">
      <c r="A23" s="122"/>
      <c r="B23" s="123"/>
      <c r="C23" s="78"/>
      <c r="D23" s="122"/>
      <c r="G23" s="124"/>
      <c r="H23" s="124"/>
      <c r="I23" s="147"/>
      <c r="J23" s="124"/>
      <c r="K23" s="148"/>
      <c r="L23" s="126"/>
      <c r="M23" s="149"/>
      <c r="N23" s="150"/>
      <c r="O23" s="151"/>
      <c r="P23" s="150"/>
      <c r="Q23" s="150"/>
      <c r="R23" s="150"/>
      <c r="S23" s="151"/>
      <c r="T23" s="150"/>
      <c r="U23" s="150"/>
      <c r="V23" s="150"/>
      <c r="W23" s="151"/>
      <c r="X23" s="150"/>
      <c r="Y23" s="150"/>
      <c r="Z23" s="150"/>
      <c r="AA23" s="151"/>
      <c r="AB23" s="150"/>
      <c r="AC23" s="150"/>
      <c r="AD23" s="150"/>
      <c r="AE23" s="151"/>
      <c r="AF23" s="150"/>
      <c r="AG23" s="150"/>
      <c r="AH23" s="150"/>
      <c r="AI23" s="151"/>
      <c r="AJ23" s="150"/>
      <c r="AK23" s="150"/>
      <c r="AL23" s="150"/>
      <c r="AM23" s="151"/>
      <c r="AN23" s="150"/>
      <c r="AO23" s="150"/>
      <c r="AP23" s="150"/>
      <c r="AQ23" s="151"/>
      <c r="AR23" s="150"/>
      <c r="AS23" s="150"/>
      <c r="AT23" s="153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</row>
    <row r="24" spans="1:58" s="81" customFormat="1">
      <c r="A24" s="122"/>
      <c r="B24" s="123"/>
      <c r="C24" s="78"/>
      <c r="D24" s="122"/>
      <c r="G24" s="124"/>
      <c r="H24" s="124"/>
      <c r="I24" s="147"/>
      <c r="J24" s="124"/>
      <c r="K24" s="148"/>
      <c r="L24" s="126"/>
      <c r="M24" s="149"/>
      <c r="N24" s="150"/>
      <c r="O24" s="151"/>
      <c r="P24" s="150"/>
      <c r="Q24" s="150"/>
      <c r="R24" s="150"/>
      <c r="S24" s="151"/>
      <c r="T24" s="150"/>
      <c r="U24" s="150"/>
      <c r="V24" s="150"/>
      <c r="W24" s="151"/>
      <c r="X24" s="150"/>
      <c r="Y24" s="150"/>
      <c r="Z24" s="150"/>
      <c r="AA24" s="151"/>
      <c r="AB24" s="150"/>
      <c r="AC24" s="150"/>
      <c r="AD24" s="150"/>
      <c r="AE24" s="151"/>
      <c r="AF24" s="150"/>
      <c r="AG24" s="150"/>
      <c r="AH24" s="150"/>
      <c r="AI24" s="151"/>
      <c r="AJ24" s="150"/>
      <c r="AK24" s="150"/>
      <c r="AL24" s="150"/>
      <c r="AM24" s="151"/>
      <c r="AN24" s="150"/>
      <c r="AO24" s="150"/>
      <c r="AP24" s="150"/>
      <c r="AQ24" s="151"/>
      <c r="AR24" s="150"/>
      <c r="AS24" s="150"/>
      <c r="AT24" s="153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</row>
    <row r="25" spans="1:58" s="81" customFormat="1">
      <c r="A25" s="122"/>
      <c r="B25" s="123"/>
      <c r="C25" s="78"/>
      <c r="D25" s="122"/>
      <c r="G25" s="124"/>
      <c r="H25" s="124"/>
      <c r="I25" s="147"/>
      <c r="J25" s="124"/>
      <c r="K25" s="148"/>
      <c r="L25" s="126"/>
      <c r="M25" s="149"/>
      <c r="N25" s="150"/>
      <c r="O25" s="151"/>
      <c r="P25" s="150"/>
      <c r="Q25" s="150"/>
      <c r="R25" s="150"/>
      <c r="S25" s="151"/>
      <c r="T25" s="150"/>
      <c r="U25" s="150"/>
      <c r="V25" s="150"/>
      <c r="W25" s="151"/>
      <c r="X25" s="150"/>
      <c r="Y25" s="150"/>
      <c r="Z25" s="150"/>
      <c r="AA25" s="151"/>
      <c r="AB25" s="150"/>
      <c r="AC25" s="150"/>
      <c r="AD25" s="150"/>
      <c r="AE25" s="151"/>
      <c r="AF25" s="150"/>
      <c r="AG25" s="150"/>
      <c r="AH25" s="150"/>
      <c r="AI25" s="151"/>
      <c r="AJ25" s="150"/>
      <c r="AK25" s="150"/>
      <c r="AL25" s="150"/>
      <c r="AM25" s="151"/>
      <c r="AN25" s="150"/>
      <c r="AO25" s="150"/>
      <c r="AP25" s="150"/>
      <c r="AQ25" s="151"/>
      <c r="AR25" s="150"/>
      <c r="AS25" s="150"/>
      <c r="AT25" s="153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</row>
    <row r="26" spans="1:58" s="81" customFormat="1">
      <c r="A26" s="122"/>
      <c r="B26" s="123"/>
      <c r="C26" s="78"/>
      <c r="D26" s="122"/>
      <c r="G26" s="124"/>
      <c r="H26" s="124"/>
      <c r="I26" s="147"/>
      <c r="J26" s="124"/>
      <c r="K26" s="148"/>
      <c r="L26" s="126"/>
      <c r="M26" s="149"/>
      <c r="N26" s="150"/>
      <c r="O26" s="151"/>
      <c r="P26" s="150"/>
      <c r="Q26" s="150"/>
      <c r="R26" s="150"/>
      <c r="S26" s="151"/>
      <c r="T26" s="150"/>
      <c r="U26" s="150"/>
      <c r="V26" s="150"/>
      <c r="W26" s="151"/>
      <c r="X26" s="150"/>
      <c r="Y26" s="150"/>
      <c r="Z26" s="150"/>
      <c r="AA26" s="151"/>
      <c r="AB26" s="150"/>
      <c r="AC26" s="150"/>
      <c r="AD26" s="150"/>
      <c r="AE26" s="151"/>
      <c r="AF26" s="150"/>
      <c r="AG26" s="150"/>
      <c r="AH26" s="150"/>
      <c r="AI26" s="151"/>
      <c r="AJ26" s="150"/>
      <c r="AK26" s="150"/>
      <c r="AL26" s="150"/>
      <c r="AM26" s="151"/>
      <c r="AN26" s="150"/>
      <c r="AO26" s="150"/>
      <c r="AP26" s="150"/>
      <c r="AQ26" s="151"/>
      <c r="AR26" s="150"/>
      <c r="AS26" s="150"/>
      <c r="AT26" s="153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</row>
    <row r="27" spans="1:58" s="81" customFormat="1">
      <c r="A27" s="122"/>
      <c r="B27" s="123"/>
      <c r="C27" s="78"/>
      <c r="D27" s="122"/>
      <c r="G27" s="124"/>
      <c r="H27" s="124"/>
      <c r="I27" s="147"/>
      <c r="J27" s="124"/>
      <c r="K27" s="148"/>
      <c r="L27" s="126"/>
      <c r="M27" s="149"/>
      <c r="N27" s="150"/>
      <c r="O27" s="151"/>
      <c r="P27" s="150"/>
      <c r="Q27" s="150"/>
      <c r="R27" s="150"/>
      <c r="S27" s="151"/>
      <c r="T27" s="150"/>
      <c r="U27" s="150"/>
      <c r="V27" s="150"/>
      <c r="W27" s="151"/>
      <c r="X27" s="150"/>
      <c r="Y27" s="150"/>
      <c r="Z27" s="150"/>
      <c r="AA27" s="151"/>
      <c r="AB27" s="150"/>
      <c r="AC27" s="150"/>
      <c r="AD27" s="150"/>
      <c r="AE27" s="151"/>
      <c r="AF27" s="150"/>
      <c r="AG27" s="150"/>
      <c r="AH27" s="150"/>
      <c r="AI27" s="151"/>
      <c r="AJ27" s="150"/>
      <c r="AK27" s="150"/>
      <c r="AL27" s="150"/>
      <c r="AM27" s="151"/>
      <c r="AN27" s="150"/>
      <c r="AO27" s="150"/>
      <c r="AP27" s="150"/>
      <c r="AQ27" s="151"/>
      <c r="AR27" s="150"/>
      <c r="AS27" s="150"/>
      <c r="AT27" s="153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</row>
    <row r="28" spans="1:58" s="81" customFormat="1">
      <c r="A28" s="122"/>
      <c r="B28" s="123"/>
      <c r="C28" s="78"/>
      <c r="D28" s="122"/>
      <c r="G28" s="124"/>
      <c r="H28" s="124"/>
      <c r="I28" s="147"/>
      <c r="J28" s="124"/>
      <c r="K28" s="148"/>
      <c r="L28" s="126"/>
      <c r="M28" s="149"/>
      <c r="N28" s="150"/>
      <c r="O28" s="151"/>
      <c r="P28" s="150"/>
      <c r="Q28" s="150"/>
      <c r="R28" s="150"/>
      <c r="S28" s="151"/>
      <c r="T28" s="150"/>
      <c r="U28" s="150"/>
      <c r="V28" s="150"/>
      <c r="W28" s="151"/>
      <c r="X28" s="150"/>
      <c r="Y28" s="150"/>
      <c r="Z28" s="150"/>
      <c r="AA28" s="151"/>
      <c r="AB28" s="150"/>
      <c r="AC28" s="150"/>
      <c r="AD28" s="150"/>
      <c r="AE28" s="151"/>
      <c r="AF28" s="150"/>
      <c r="AG28" s="150"/>
      <c r="AH28" s="150"/>
      <c r="AI28" s="151"/>
      <c r="AJ28" s="150"/>
      <c r="AK28" s="150"/>
      <c r="AL28" s="150"/>
      <c r="AM28" s="151"/>
      <c r="AN28" s="150"/>
      <c r="AO28" s="150"/>
      <c r="AP28" s="150"/>
      <c r="AQ28" s="151"/>
      <c r="AR28" s="150"/>
      <c r="AS28" s="150"/>
      <c r="AT28" s="153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</row>
    <row r="29" spans="1:58" s="81" customFormat="1">
      <c r="A29" s="122"/>
      <c r="B29" s="123"/>
      <c r="C29" s="78"/>
      <c r="D29" s="122"/>
      <c r="G29" s="124"/>
      <c r="H29" s="124"/>
      <c r="I29" s="147"/>
      <c r="J29" s="124"/>
      <c r="K29" s="148"/>
      <c r="L29" s="126"/>
      <c r="M29" s="149"/>
      <c r="N29" s="150"/>
      <c r="O29" s="151"/>
      <c r="P29" s="150"/>
      <c r="Q29" s="150"/>
      <c r="R29" s="150"/>
      <c r="S29" s="151"/>
      <c r="T29" s="150"/>
      <c r="U29" s="150"/>
      <c r="V29" s="150"/>
      <c r="W29" s="151"/>
      <c r="X29" s="150"/>
      <c r="Y29" s="150"/>
      <c r="Z29" s="150"/>
      <c r="AA29" s="151"/>
      <c r="AB29" s="150"/>
      <c r="AC29" s="150"/>
      <c r="AD29" s="150"/>
      <c r="AE29" s="151"/>
      <c r="AF29" s="150"/>
      <c r="AG29" s="150"/>
      <c r="AH29" s="150"/>
      <c r="AI29" s="151"/>
      <c r="AJ29" s="150"/>
      <c r="AK29" s="150"/>
      <c r="AL29" s="150"/>
      <c r="AM29" s="151"/>
      <c r="AN29" s="150"/>
      <c r="AO29" s="150"/>
      <c r="AP29" s="150"/>
      <c r="AQ29" s="151"/>
      <c r="AR29" s="150"/>
      <c r="AS29" s="150"/>
      <c r="AT29" s="153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</row>
    <row r="30" spans="1:58" s="81" customFormat="1">
      <c r="A30" s="122"/>
      <c r="B30" s="123"/>
      <c r="C30" s="78"/>
      <c r="D30" s="122"/>
      <c r="G30" s="124"/>
      <c r="H30" s="124"/>
      <c r="I30" s="147"/>
      <c r="J30" s="124"/>
      <c r="K30" s="148"/>
      <c r="L30" s="126"/>
      <c r="M30" s="149"/>
      <c r="N30" s="150"/>
      <c r="O30" s="151"/>
      <c r="P30" s="150"/>
      <c r="Q30" s="150"/>
      <c r="R30" s="150"/>
      <c r="S30" s="151"/>
      <c r="T30" s="150"/>
      <c r="U30" s="150"/>
      <c r="V30" s="150"/>
      <c r="W30" s="151"/>
      <c r="X30" s="150"/>
      <c r="Y30" s="150"/>
      <c r="Z30" s="150"/>
      <c r="AA30" s="151"/>
      <c r="AB30" s="150"/>
      <c r="AC30" s="150"/>
      <c r="AD30" s="150"/>
      <c r="AE30" s="151"/>
      <c r="AF30" s="150"/>
      <c r="AG30" s="150"/>
      <c r="AH30" s="150"/>
      <c r="AI30" s="151"/>
      <c r="AJ30" s="150"/>
      <c r="AK30" s="150"/>
      <c r="AL30" s="150"/>
      <c r="AM30" s="151"/>
      <c r="AN30" s="150"/>
      <c r="AO30" s="150"/>
      <c r="AP30" s="150"/>
      <c r="AQ30" s="151"/>
      <c r="AR30" s="150"/>
      <c r="AS30" s="150"/>
      <c r="AT30" s="153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</row>
    <row r="31" spans="1:58" s="81" customFormat="1">
      <c r="A31" s="122"/>
      <c r="B31" s="123"/>
      <c r="C31" s="78"/>
      <c r="D31" s="122"/>
      <c r="G31" s="124"/>
      <c r="H31" s="124"/>
      <c r="I31" s="147"/>
      <c r="J31" s="124"/>
      <c r="K31" s="148"/>
      <c r="L31" s="126"/>
      <c r="M31" s="149"/>
      <c r="N31" s="150"/>
      <c r="O31" s="151"/>
      <c r="P31" s="150"/>
      <c r="Q31" s="150"/>
      <c r="R31" s="150"/>
      <c r="S31" s="151"/>
      <c r="T31" s="150"/>
      <c r="U31" s="150"/>
      <c r="V31" s="150"/>
      <c r="W31" s="151"/>
      <c r="X31" s="150"/>
      <c r="Y31" s="150"/>
      <c r="Z31" s="150"/>
      <c r="AA31" s="151"/>
      <c r="AB31" s="150"/>
      <c r="AC31" s="150"/>
      <c r="AD31" s="150"/>
      <c r="AE31" s="151"/>
      <c r="AF31" s="150"/>
      <c r="AG31" s="150"/>
      <c r="AH31" s="150"/>
      <c r="AI31" s="151"/>
      <c r="AJ31" s="150"/>
      <c r="AK31" s="150"/>
      <c r="AL31" s="150"/>
      <c r="AM31" s="151"/>
      <c r="AN31" s="150"/>
      <c r="AO31" s="150"/>
      <c r="AP31" s="150"/>
      <c r="AQ31" s="151"/>
      <c r="AR31" s="150"/>
      <c r="AS31" s="150"/>
      <c r="AT31" s="153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</row>
    <row r="32" spans="1:58" s="81" customFormat="1">
      <c r="A32" s="122"/>
      <c r="B32" s="123"/>
      <c r="C32" s="78"/>
      <c r="D32" s="122"/>
      <c r="G32" s="124"/>
      <c r="H32" s="124"/>
      <c r="I32" s="147"/>
      <c r="J32" s="124"/>
      <c r="K32" s="148"/>
      <c r="L32" s="126"/>
      <c r="M32" s="149"/>
      <c r="N32" s="150"/>
      <c r="O32" s="151"/>
      <c r="P32" s="150"/>
      <c r="Q32" s="150"/>
      <c r="R32" s="150"/>
      <c r="S32" s="151"/>
      <c r="T32" s="150"/>
      <c r="U32" s="150"/>
      <c r="V32" s="150"/>
      <c r="W32" s="151"/>
      <c r="X32" s="150"/>
      <c r="Y32" s="150"/>
      <c r="Z32" s="150"/>
      <c r="AA32" s="151"/>
      <c r="AB32" s="150"/>
      <c r="AC32" s="150"/>
      <c r="AD32" s="150"/>
      <c r="AE32" s="151"/>
      <c r="AF32" s="150"/>
      <c r="AG32" s="150"/>
      <c r="AH32" s="150"/>
      <c r="AI32" s="151"/>
      <c r="AJ32" s="150"/>
      <c r="AK32" s="150"/>
      <c r="AL32" s="150"/>
      <c r="AM32" s="151"/>
      <c r="AN32" s="150"/>
      <c r="AO32" s="150"/>
      <c r="AP32" s="150"/>
      <c r="AQ32" s="151"/>
      <c r="AR32" s="150"/>
      <c r="AS32" s="150"/>
      <c r="AT32" s="153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</row>
    <row r="33" spans="1:58" s="81" customFormat="1">
      <c r="A33" s="122"/>
      <c r="B33" s="123"/>
      <c r="C33" s="78"/>
      <c r="D33" s="122"/>
      <c r="G33" s="124"/>
      <c r="H33" s="124"/>
      <c r="I33" s="147"/>
      <c r="J33" s="124"/>
      <c r="K33" s="148"/>
      <c r="L33" s="126"/>
      <c r="M33" s="149"/>
      <c r="N33" s="150"/>
      <c r="O33" s="151"/>
      <c r="P33" s="150"/>
      <c r="Q33" s="150"/>
      <c r="R33" s="150"/>
      <c r="S33" s="151"/>
      <c r="T33" s="150"/>
      <c r="U33" s="150"/>
      <c r="V33" s="150"/>
      <c r="W33" s="151"/>
      <c r="X33" s="150"/>
      <c r="Y33" s="150"/>
      <c r="Z33" s="150"/>
      <c r="AA33" s="151"/>
      <c r="AB33" s="150"/>
      <c r="AC33" s="150"/>
      <c r="AD33" s="150"/>
      <c r="AE33" s="151"/>
      <c r="AF33" s="150"/>
      <c r="AG33" s="150"/>
      <c r="AH33" s="150"/>
      <c r="AI33" s="151"/>
      <c r="AJ33" s="150"/>
      <c r="AK33" s="150"/>
      <c r="AL33" s="150"/>
      <c r="AM33" s="151"/>
      <c r="AN33" s="150"/>
      <c r="AO33" s="150"/>
      <c r="AP33" s="150"/>
      <c r="AQ33" s="151"/>
      <c r="AR33" s="150"/>
      <c r="AS33" s="150"/>
      <c r="AT33" s="153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</row>
    <row r="34" spans="1:58" s="81" customFormat="1">
      <c r="A34" s="122"/>
      <c r="B34" s="123"/>
      <c r="C34" s="78"/>
      <c r="D34" s="122"/>
      <c r="G34" s="124"/>
      <c r="H34" s="124"/>
      <c r="I34" s="147"/>
      <c r="J34" s="124"/>
      <c r="K34" s="148"/>
      <c r="L34" s="126"/>
      <c r="M34" s="149"/>
      <c r="N34" s="150"/>
      <c r="O34" s="151"/>
      <c r="P34" s="150"/>
      <c r="Q34" s="150"/>
      <c r="R34" s="150"/>
      <c r="S34" s="151"/>
      <c r="T34" s="150"/>
      <c r="U34" s="150"/>
      <c r="V34" s="150"/>
      <c r="W34" s="151"/>
      <c r="X34" s="150"/>
      <c r="Y34" s="150"/>
      <c r="Z34" s="150"/>
      <c r="AA34" s="151"/>
      <c r="AB34" s="150"/>
      <c r="AC34" s="150"/>
      <c r="AD34" s="150"/>
      <c r="AE34" s="151"/>
      <c r="AF34" s="150"/>
      <c r="AG34" s="150"/>
      <c r="AH34" s="150"/>
      <c r="AI34" s="151"/>
      <c r="AJ34" s="150"/>
      <c r="AK34" s="150"/>
      <c r="AL34" s="150"/>
      <c r="AM34" s="151"/>
      <c r="AN34" s="150"/>
      <c r="AO34" s="150"/>
      <c r="AP34" s="150"/>
      <c r="AQ34" s="151"/>
      <c r="AR34" s="150"/>
      <c r="AS34" s="150"/>
      <c r="AT34" s="153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</row>
    <row r="35" spans="1:58" s="81" customFormat="1">
      <c r="A35" s="122"/>
      <c r="B35" s="123"/>
      <c r="C35" s="78"/>
      <c r="D35" s="122"/>
      <c r="G35" s="124"/>
      <c r="H35" s="124"/>
      <c r="I35" s="147"/>
      <c r="J35" s="124"/>
      <c r="K35" s="148"/>
      <c r="L35" s="126"/>
      <c r="M35" s="149"/>
      <c r="N35" s="150"/>
      <c r="O35" s="151"/>
      <c r="P35" s="150"/>
      <c r="Q35" s="150"/>
      <c r="R35" s="150"/>
      <c r="S35" s="151"/>
      <c r="T35" s="150"/>
      <c r="U35" s="150"/>
      <c r="V35" s="150"/>
      <c r="W35" s="151"/>
      <c r="X35" s="150"/>
      <c r="Y35" s="150"/>
      <c r="Z35" s="150"/>
      <c r="AA35" s="151"/>
      <c r="AB35" s="150"/>
      <c r="AC35" s="150"/>
      <c r="AD35" s="150"/>
      <c r="AE35" s="151"/>
      <c r="AF35" s="150"/>
      <c r="AG35" s="150"/>
      <c r="AH35" s="150"/>
      <c r="AI35" s="151"/>
      <c r="AJ35" s="150"/>
      <c r="AK35" s="150"/>
      <c r="AL35" s="150"/>
      <c r="AM35" s="151"/>
      <c r="AN35" s="150"/>
      <c r="AO35" s="150"/>
      <c r="AP35" s="150"/>
      <c r="AQ35" s="151"/>
      <c r="AR35" s="150"/>
      <c r="AS35" s="150"/>
      <c r="AT35" s="153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</row>
    <row r="36" spans="1:58" s="81" customFormat="1">
      <c r="A36" s="122"/>
      <c r="B36" s="123"/>
      <c r="C36" s="78"/>
      <c r="D36" s="122"/>
      <c r="G36" s="124"/>
      <c r="H36" s="124"/>
      <c r="I36" s="147"/>
      <c r="J36" s="124"/>
      <c r="K36" s="148"/>
      <c r="L36" s="126"/>
      <c r="M36" s="149"/>
      <c r="N36" s="150"/>
      <c r="O36" s="151"/>
      <c r="P36" s="150"/>
      <c r="Q36" s="150"/>
      <c r="R36" s="150"/>
      <c r="S36" s="151"/>
      <c r="T36" s="150"/>
      <c r="U36" s="150"/>
      <c r="V36" s="150"/>
      <c r="W36" s="151"/>
      <c r="X36" s="150"/>
      <c r="Y36" s="150"/>
      <c r="Z36" s="150"/>
      <c r="AA36" s="151"/>
      <c r="AB36" s="150"/>
      <c r="AC36" s="150"/>
      <c r="AD36" s="150"/>
      <c r="AE36" s="151"/>
      <c r="AF36" s="150"/>
      <c r="AG36" s="150"/>
      <c r="AH36" s="150"/>
      <c r="AI36" s="151"/>
      <c r="AJ36" s="150"/>
      <c r="AK36" s="150"/>
      <c r="AL36" s="150"/>
      <c r="AM36" s="151"/>
      <c r="AN36" s="150"/>
      <c r="AO36" s="150"/>
      <c r="AP36" s="150"/>
      <c r="AQ36" s="151"/>
      <c r="AR36" s="150"/>
      <c r="AS36" s="150"/>
      <c r="AT36" s="153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</row>
    <row r="37" spans="1:58" s="81" customFormat="1">
      <c r="A37" s="122"/>
      <c r="B37" s="123"/>
      <c r="C37" s="78"/>
      <c r="D37" s="122"/>
      <c r="G37" s="124"/>
      <c r="H37" s="124"/>
      <c r="I37" s="147"/>
      <c r="J37" s="124"/>
      <c r="K37" s="148"/>
      <c r="L37" s="126"/>
      <c r="M37" s="149"/>
      <c r="N37" s="150"/>
      <c r="O37" s="151"/>
      <c r="P37" s="150"/>
      <c r="Q37" s="150"/>
      <c r="R37" s="150"/>
      <c r="S37" s="151"/>
      <c r="T37" s="150"/>
      <c r="U37" s="150"/>
      <c r="V37" s="150"/>
      <c r="W37" s="151"/>
      <c r="X37" s="150"/>
      <c r="Y37" s="150"/>
      <c r="Z37" s="150"/>
      <c r="AA37" s="151"/>
      <c r="AB37" s="150"/>
      <c r="AC37" s="150"/>
      <c r="AD37" s="150"/>
      <c r="AE37" s="151"/>
      <c r="AF37" s="150"/>
      <c r="AG37" s="150"/>
      <c r="AH37" s="150"/>
      <c r="AI37" s="151"/>
      <c r="AJ37" s="150"/>
      <c r="AK37" s="150"/>
      <c r="AL37" s="150"/>
      <c r="AM37" s="151"/>
      <c r="AN37" s="150"/>
      <c r="AO37" s="150"/>
      <c r="AP37" s="150"/>
      <c r="AQ37" s="151"/>
      <c r="AR37" s="150"/>
      <c r="AS37" s="150"/>
      <c r="AT37" s="153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</row>
    <row r="38" spans="1:58" s="81" customFormat="1">
      <c r="A38" s="122"/>
      <c r="B38" s="123"/>
      <c r="C38" s="78"/>
      <c r="D38" s="122"/>
      <c r="G38" s="124"/>
      <c r="H38" s="124"/>
      <c r="I38" s="147"/>
      <c r="J38" s="124"/>
      <c r="K38" s="148"/>
      <c r="L38" s="126"/>
      <c r="M38" s="149"/>
      <c r="N38" s="150"/>
      <c r="O38" s="151"/>
      <c r="P38" s="150"/>
      <c r="Q38" s="150"/>
      <c r="R38" s="150"/>
      <c r="S38" s="151"/>
      <c r="T38" s="150"/>
      <c r="U38" s="150"/>
      <c r="V38" s="150"/>
      <c r="W38" s="151"/>
      <c r="X38" s="150"/>
      <c r="Y38" s="150"/>
      <c r="Z38" s="150"/>
      <c r="AA38" s="151"/>
      <c r="AB38" s="150"/>
      <c r="AC38" s="150"/>
      <c r="AD38" s="150"/>
      <c r="AE38" s="151"/>
      <c r="AF38" s="150"/>
      <c r="AG38" s="150"/>
      <c r="AH38" s="150"/>
      <c r="AI38" s="151"/>
      <c r="AJ38" s="150"/>
      <c r="AK38" s="150"/>
      <c r="AL38" s="150"/>
      <c r="AM38" s="151"/>
      <c r="AN38" s="150"/>
      <c r="AO38" s="150"/>
      <c r="AP38" s="150"/>
      <c r="AQ38" s="151"/>
      <c r="AR38" s="150"/>
      <c r="AS38" s="150"/>
      <c r="AT38" s="153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</row>
    <row r="39" spans="1:58" s="81" customFormat="1">
      <c r="A39" s="122"/>
      <c r="B39" s="123"/>
      <c r="C39" s="78"/>
      <c r="D39" s="122"/>
      <c r="G39" s="124"/>
      <c r="H39" s="124"/>
      <c r="I39" s="147"/>
      <c r="J39" s="124"/>
      <c r="K39" s="148"/>
      <c r="L39" s="126"/>
      <c r="M39" s="149"/>
      <c r="N39" s="150"/>
      <c r="O39" s="151"/>
      <c r="P39" s="150"/>
      <c r="Q39" s="150"/>
      <c r="R39" s="150"/>
      <c r="S39" s="151"/>
      <c r="T39" s="150"/>
      <c r="U39" s="150"/>
      <c r="V39" s="150"/>
      <c r="W39" s="151"/>
      <c r="X39" s="150"/>
      <c r="Y39" s="150"/>
      <c r="Z39" s="150"/>
      <c r="AA39" s="151"/>
      <c r="AB39" s="150"/>
      <c r="AC39" s="150"/>
      <c r="AD39" s="150"/>
      <c r="AE39" s="151"/>
      <c r="AF39" s="150"/>
      <c r="AG39" s="150"/>
      <c r="AH39" s="150"/>
      <c r="AI39" s="151"/>
      <c r="AJ39" s="150"/>
      <c r="AK39" s="150"/>
      <c r="AL39" s="150"/>
      <c r="AM39" s="151"/>
      <c r="AN39" s="150"/>
      <c r="AO39" s="150"/>
      <c r="AP39" s="150"/>
      <c r="AQ39" s="151"/>
      <c r="AR39" s="150"/>
      <c r="AS39" s="150"/>
      <c r="AT39" s="153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</row>
    <row r="40" spans="1:58" s="81" customFormat="1">
      <c r="A40" s="122"/>
      <c r="B40" s="123"/>
      <c r="C40" s="78"/>
      <c r="D40" s="122"/>
      <c r="G40" s="124"/>
      <c r="H40" s="124"/>
      <c r="I40" s="147"/>
      <c r="J40" s="124"/>
      <c r="K40" s="148"/>
      <c r="L40" s="126"/>
      <c r="M40" s="149"/>
      <c r="N40" s="150"/>
      <c r="O40" s="151"/>
      <c r="P40" s="150"/>
      <c r="Q40" s="150"/>
      <c r="R40" s="150"/>
      <c r="S40" s="151"/>
      <c r="T40" s="150"/>
      <c r="U40" s="150"/>
      <c r="V40" s="150"/>
      <c r="W40" s="151"/>
      <c r="X40" s="150"/>
      <c r="Y40" s="150"/>
      <c r="Z40" s="150"/>
      <c r="AA40" s="151"/>
      <c r="AB40" s="150"/>
      <c r="AC40" s="150"/>
      <c r="AD40" s="150"/>
      <c r="AE40" s="151"/>
      <c r="AF40" s="150"/>
      <c r="AG40" s="150"/>
      <c r="AH40" s="150"/>
      <c r="AI40" s="151"/>
      <c r="AJ40" s="150"/>
      <c r="AK40" s="150"/>
      <c r="AL40" s="150"/>
      <c r="AM40" s="151"/>
      <c r="AN40" s="150"/>
      <c r="AO40" s="150"/>
      <c r="AP40" s="150"/>
      <c r="AQ40" s="151"/>
      <c r="AR40" s="150"/>
      <c r="AS40" s="150"/>
      <c r="AT40" s="153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</row>
    <row r="41" spans="1:58" s="81" customFormat="1">
      <c r="A41" s="122"/>
      <c r="B41" s="123"/>
      <c r="C41" s="78"/>
      <c r="D41" s="122"/>
      <c r="G41" s="124"/>
      <c r="H41" s="124"/>
      <c r="I41" s="147"/>
      <c r="J41" s="124"/>
      <c r="K41" s="148"/>
      <c r="L41" s="126"/>
      <c r="M41" s="149"/>
      <c r="N41" s="150"/>
      <c r="O41" s="151"/>
      <c r="P41" s="150"/>
      <c r="Q41" s="150"/>
      <c r="R41" s="150"/>
      <c r="S41" s="151"/>
      <c r="T41" s="150"/>
      <c r="U41" s="150"/>
      <c r="V41" s="150"/>
      <c r="W41" s="151"/>
      <c r="X41" s="150"/>
      <c r="Y41" s="150"/>
      <c r="Z41" s="150"/>
      <c r="AA41" s="151"/>
      <c r="AB41" s="150"/>
      <c r="AC41" s="150"/>
      <c r="AD41" s="150"/>
      <c r="AE41" s="151"/>
      <c r="AF41" s="150"/>
      <c r="AG41" s="150"/>
      <c r="AH41" s="150"/>
      <c r="AI41" s="151"/>
      <c r="AJ41" s="150"/>
      <c r="AK41" s="150"/>
      <c r="AL41" s="150"/>
      <c r="AM41" s="151"/>
      <c r="AN41" s="150"/>
      <c r="AO41" s="150"/>
      <c r="AP41" s="150"/>
      <c r="AQ41" s="151"/>
      <c r="AR41" s="150"/>
      <c r="AS41" s="150"/>
      <c r="AT41" s="153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</row>
    <row r="42" spans="1:58" s="81" customFormat="1">
      <c r="A42" s="122"/>
      <c r="B42" s="123"/>
      <c r="C42" s="78"/>
      <c r="D42" s="122"/>
      <c r="G42" s="124"/>
      <c r="H42" s="124"/>
      <c r="I42" s="147"/>
      <c r="J42" s="124"/>
      <c r="K42" s="148"/>
      <c r="L42" s="126"/>
      <c r="M42" s="149"/>
      <c r="N42" s="150"/>
      <c r="O42" s="151"/>
      <c r="P42" s="150"/>
      <c r="Q42" s="150"/>
      <c r="R42" s="150"/>
      <c r="S42" s="151"/>
      <c r="T42" s="150"/>
      <c r="U42" s="150"/>
      <c r="V42" s="150"/>
      <c r="W42" s="151"/>
      <c r="X42" s="150"/>
      <c r="Y42" s="150"/>
      <c r="Z42" s="150"/>
      <c r="AA42" s="151"/>
      <c r="AB42" s="150"/>
      <c r="AC42" s="150"/>
      <c r="AD42" s="150"/>
      <c r="AE42" s="151"/>
      <c r="AF42" s="150"/>
      <c r="AG42" s="150"/>
      <c r="AH42" s="150"/>
      <c r="AI42" s="151"/>
      <c r="AJ42" s="150"/>
      <c r="AK42" s="150"/>
      <c r="AL42" s="150"/>
      <c r="AM42" s="151"/>
      <c r="AN42" s="150"/>
      <c r="AO42" s="150"/>
      <c r="AP42" s="150"/>
      <c r="AQ42" s="151"/>
      <c r="AR42" s="150"/>
      <c r="AS42" s="150"/>
      <c r="AT42" s="153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</row>
    <row r="43" spans="1:58" s="81" customFormat="1">
      <c r="A43" s="122"/>
      <c r="B43" s="123"/>
      <c r="C43" s="78"/>
      <c r="D43" s="122"/>
      <c r="G43" s="124"/>
      <c r="H43" s="124"/>
      <c r="I43" s="147"/>
      <c r="J43" s="124"/>
      <c r="K43" s="148"/>
      <c r="L43" s="126"/>
      <c r="M43" s="149"/>
      <c r="N43" s="150"/>
      <c r="O43" s="151"/>
      <c r="P43" s="150"/>
      <c r="Q43" s="150"/>
      <c r="R43" s="150"/>
      <c r="S43" s="151"/>
      <c r="T43" s="150"/>
      <c r="U43" s="150"/>
      <c r="V43" s="150"/>
      <c r="W43" s="151"/>
      <c r="X43" s="150"/>
      <c r="Y43" s="150"/>
      <c r="Z43" s="150"/>
      <c r="AA43" s="151"/>
      <c r="AB43" s="150"/>
      <c r="AC43" s="150"/>
      <c r="AD43" s="150"/>
      <c r="AE43" s="151"/>
      <c r="AF43" s="150"/>
      <c r="AG43" s="150"/>
      <c r="AH43" s="150"/>
      <c r="AI43" s="151"/>
      <c r="AJ43" s="150"/>
      <c r="AK43" s="150"/>
      <c r="AL43" s="150"/>
      <c r="AM43" s="151"/>
      <c r="AN43" s="150"/>
      <c r="AO43" s="150"/>
      <c r="AP43" s="150"/>
      <c r="AQ43" s="151"/>
      <c r="AR43" s="150"/>
      <c r="AS43" s="150"/>
      <c r="AT43" s="153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</row>
    <row r="44" spans="1:58" s="81" customFormat="1">
      <c r="A44" s="122"/>
      <c r="B44" s="123"/>
      <c r="C44" s="78"/>
      <c r="D44" s="122"/>
      <c r="G44" s="124"/>
      <c r="H44" s="124"/>
      <c r="I44" s="147"/>
      <c r="J44" s="124"/>
      <c r="K44" s="148"/>
      <c r="L44" s="126"/>
      <c r="M44" s="149"/>
      <c r="N44" s="150"/>
      <c r="O44" s="151"/>
      <c r="P44" s="150"/>
      <c r="Q44" s="150"/>
      <c r="R44" s="150"/>
      <c r="S44" s="151"/>
      <c r="T44" s="150"/>
      <c r="U44" s="150"/>
      <c r="V44" s="150"/>
      <c r="W44" s="151"/>
      <c r="X44" s="150"/>
      <c r="Y44" s="150"/>
      <c r="Z44" s="150"/>
      <c r="AA44" s="151"/>
      <c r="AB44" s="150"/>
      <c r="AC44" s="150"/>
      <c r="AD44" s="150"/>
      <c r="AE44" s="151"/>
      <c r="AF44" s="150"/>
      <c r="AG44" s="150"/>
      <c r="AH44" s="150"/>
      <c r="AI44" s="151"/>
      <c r="AJ44" s="150"/>
      <c r="AK44" s="150"/>
      <c r="AL44" s="150"/>
      <c r="AM44" s="151"/>
      <c r="AN44" s="150"/>
      <c r="AO44" s="150"/>
      <c r="AP44" s="150"/>
      <c r="AQ44" s="151"/>
      <c r="AR44" s="150"/>
      <c r="AS44" s="150"/>
      <c r="AT44" s="153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</row>
    <row r="45" spans="1:58" s="81" customFormat="1">
      <c r="A45" s="122"/>
      <c r="B45" s="123"/>
      <c r="C45" s="78"/>
      <c r="D45" s="122"/>
      <c r="G45" s="124"/>
      <c r="H45" s="124"/>
      <c r="I45" s="147"/>
      <c r="J45" s="124"/>
      <c r="K45" s="148"/>
      <c r="L45" s="126"/>
      <c r="M45" s="149"/>
      <c r="N45" s="150"/>
      <c r="O45" s="151"/>
      <c r="P45" s="150"/>
      <c r="Q45" s="150"/>
      <c r="R45" s="150"/>
      <c r="S45" s="151"/>
      <c r="T45" s="150"/>
      <c r="U45" s="150"/>
      <c r="V45" s="150"/>
      <c r="W45" s="151"/>
      <c r="X45" s="150"/>
      <c r="Y45" s="150"/>
      <c r="Z45" s="150"/>
      <c r="AA45" s="151"/>
      <c r="AB45" s="150"/>
      <c r="AC45" s="150"/>
      <c r="AD45" s="150"/>
      <c r="AE45" s="151"/>
      <c r="AF45" s="150"/>
      <c r="AG45" s="150"/>
      <c r="AH45" s="150"/>
      <c r="AI45" s="151"/>
      <c r="AJ45" s="150"/>
      <c r="AK45" s="150"/>
      <c r="AL45" s="150"/>
      <c r="AM45" s="151"/>
      <c r="AN45" s="150"/>
      <c r="AO45" s="150"/>
      <c r="AP45" s="150"/>
      <c r="AQ45" s="151"/>
      <c r="AR45" s="150"/>
      <c r="AS45" s="150"/>
      <c r="AT45" s="153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</row>
    <row r="46" spans="1:58" s="81" customFormat="1">
      <c r="A46" s="122"/>
      <c r="B46" s="123"/>
      <c r="C46" s="78"/>
      <c r="D46" s="122"/>
      <c r="G46" s="124"/>
      <c r="H46" s="124"/>
      <c r="I46" s="147"/>
      <c r="J46" s="124"/>
      <c r="K46" s="148"/>
      <c r="L46" s="126"/>
      <c r="M46" s="149"/>
      <c r="N46" s="150"/>
      <c r="O46" s="151"/>
      <c r="P46" s="150"/>
      <c r="Q46" s="150"/>
      <c r="R46" s="150"/>
      <c r="S46" s="151"/>
      <c r="T46" s="150"/>
      <c r="U46" s="150"/>
      <c r="V46" s="150"/>
      <c r="W46" s="151"/>
      <c r="X46" s="150"/>
      <c r="Y46" s="150"/>
      <c r="Z46" s="150"/>
      <c r="AA46" s="151"/>
      <c r="AB46" s="150"/>
      <c r="AC46" s="150"/>
      <c r="AD46" s="150"/>
      <c r="AE46" s="151"/>
      <c r="AF46" s="150"/>
      <c r="AG46" s="150"/>
      <c r="AH46" s="150"/>
      <c r="AI46" s="151"/>
      <c r="AJ46" s="150"/>
      <c r="AK46" s="150"/>
      <c r="AL46" s="150"/>
      <c r="AM46" s="151"/>
      <c r="AN46" s="150"/>
      <c r="AO46" s="150"/>
      <c r="AP46" s="150"/>
      <c r="AQ46" s="151"/>
      <c r="AR46" s="150"/>
      <c r="AS46" s="150"/>
      <c r="AT46" s="153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</row>
    <row r="47" spans="1:58" s="81" customFormat="1">
      <c r="A47" s="122"/>
      <c r="B47" s="123"/>
      <c r="C47" s="78"/>
      <c r="D47" s="122"/>
      <c r="G47" s="124"/>
      <c r="H47" s="124"/>
      <c r="I47" s="147"/>
      <c r="J47" s="124"/>
      <c r="K47" s="148"/>
      <c r="L47" s="126"/>
      <c r="M47" s="149"/>
      <c r="N47" s="150"/>
      <c r="O47" s="151"/>
      <c r="P47" s="150"/>
      <c r="Q47" s="150"/>
      <c r="R47" s="150"/>
      <c r="S47" s="151"/>
      <c r="T47" s="150"/>
      <c r="U47" s="150"/>
      <c r="V47" s="150"/>
      <c r="W47" s="151"/>
      <c r="X47" s="150"/>
      <c r="Y47" s="150"/>
      <c r="Z47" s="150"/>
      <c r="AA47" s="151"/>
      <c r="AB47" s="150"/>
      <c r="AC47" s="150"/>
      <c r="AD47" s="150"/>
      <c r="AE47" s="151"/>
      <c r="AF47" s="150"/>
      <c r="AG47" s="150"/>
      <c r="AH47" s="150"/>
      <c r="AI47" s="151"/>
      <c r="AJ47" s="150"/>
      <c r="AK47" s="150"/>
      <c r="AL47" s="150"/>
      <c r="AM47" s="151"/>
      <c r="AN47" s="150"/>
      <c r="AO47" s="150"/>
      <c r="AP47" s="150"/>
      <c r="AQ47" s="151"/>
      <c r="AR47" s="150"/>
      <c r="AS47" s="150"/>
      <c r="AT47" s="153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</row>
    <row r="48" spans="1:58" s="81" customFormat="1">
      <c r="A48" s="122"/>
      <c r="B48" s="123"/>
      <c r="C48" s="78"/>
      <c r="D48" s="122"/>
      <c r="G48" s="124"/>
      <c r="H48" s="124"/>
      <c r="I48" s="147"/>
      <c r="J48" s="124"/>
      <c r="K48" s="148"/>
      <c r="L48" s="126"/>
      <c r="M48" s="149"/>
      <c r="N48" s="150"/>
      <c r="O48" s="151"/>
      <c r="P48" s="150"/>
      <c r="Q48" s="150"/>
      <c r="R48" s="150"/>
      <c r="S48" s="151"/>
      <c r="T48" s="150"/>
      <c r="U48" s="150"/>
      <c r="V48" s="150"/>
      <c r="W48" s="151"/>
      <c r="X48" s="150"/>
      <c r="Y48" s="150"/>
      <c r="Z48" s="150"/>
      <c r="AA48" s="151"/>
      <c r="AB48" s="150"/>
      <c r="AC48" s="150"/>
      <c r="AD48" s="150"/>
      <c r="AE48" s="151"/>
      <c r="AF48" s="150"/>
      <c r="AG48" s="150"/>
      <c r="AH48" s="150"/>
      <c r="AI48" s="151"/>
      <c r="AJ48" s="150"/>
      <c r="AK48" s="150"/>
      <c r="AL48" s="150"/>
      <c r="AM48" s="151"/>
      <c r="AN48" s="150"/>
      <c r="AO48" s="150"/>
      <c r="AP48" s="150"/>
      <c r="AQ48" s="151"/>
      <c r="AR48" s="150"/>
      <c r="AS48" s="150"/>
      <c r="AT48" s="153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</row>
    <row r="49" spans="1:58" s="81" customFormat="1">
      <c r="A49" s="122"/>
      <c r="B49" s="123"/>
      <c r="C49" s="78"/>
      <c r="D49" s="122"/>
      <c r="G49" s="124"/>
      <c r="H49" s="124"/>
      <c r="I49" s="147"/>
      <c r="J49" s="124"/>
      <c r="K49" s="148"/>
      <c r="L49" s="126"/>
      <c r="M49" s="149"/>
      <c r="N49" s="150"/>
      <c r="O49" s="151"/>
      <c r="P49" s="150"/>
      <c r="Q49" s="150"/>
      <c r="R49" s="150"/>
      <c r="S49" s="151"/>
      <c r="T49" s="150"/>
      <c r="U49" s="150"/>
      <c r="V49" s="150"/>
      <c r="W49" s="151"/>
      <c r="X49" s="150"/>
      <c r="Y49" s="150"/>
      <c r="Z49" s="150"/>
      <c r="AA49" s="151"/>
      <c r="AB49" s="150"/>
      <c r="AC49" s="150"/>
      <c r="AD49" s="150"/>
      <c r="AE49" s="151"/>
      <c r="AF49" s="150"/>
      <c r="AG49" s="150"/>
      <c r="AH49" s="150"/>
      <c r="AI49" s="151"/>
      <c r="AJ49" s="150"/>
      <c r="AK49" s="150"/>
      <c r="AL49" s="150"/>
      <c r="AM49" s="151"/>
      <c r="AN49" s="150"/>
      <c r="AO49" s="150"/>
      <c r="AP49" s="150"/>
      <c r="AQ49" s="151"/>
      <c r="AR49" s="150"/>
      <c r="AS49" s="150"/>
      <c r="AT49" s="153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</row>
    <row r="50" spans="1:58" s="81" customFormat="1">
      <c r="A50" s="122"/>
      <c r="B50" s="123"/>
      <c r="C50" s="78"/>
      <c r="D50" s="122"/>
      <c r="G50" s="124"/>
      <c r="H50" s="124"/>
      <c r="I50" s="147"/>
      <c r="J50" s="124"/>
      <c r="K50" s="148"/>
      <c r="L50" s="126"/>
      <c r="M50" s="149"/>
      <c r="N50" s="150"/>
      <c r="O50" s="151"/>
      <c r="P50" s="150"/>
      <c r="Q50" s="150"/>
      <c r="R50" s="150"/>
      <c r="S50" s="151"/>
      <c r="T50" s="150"/>
      <c r="U50" s="150"/>
      <c r="V50" s="150"/>
      <c r="W50" s="151"/>
      <c r="X50" s="150"/>
      <c r="Y50" s="150"/>
      <c r="Z50" s="150"/>
      <c r="AA50" s="151"/>
      <c r="AB50" s="150"/>
      <c r="AC50" s="150"/>
      <c r="AD50" s="150"/>
      <c r="AE50" s="151"/>
      <c r="AF50" s="150"/>
      <c r="AG50" s="150"/>
      <c r="AH50" s="150"/>
      <c r="AI50" s="151"/>
      <c r="AJ50" s="150"/>
      <c r="AK50" s="150"/>
      <c r="AL50" s="150"/>
      <c r="AM50" s="151"/>
      <c r="AN50" s="150"/>
      <c r="AO50" s="150"/>
      <c r="AP50" s="150"/>
      <c r="AQ50" s="151"/>
      <c r="AR50" s="150"/>
      <c r="AS50" s="150"/>
      <c r="AT50" s="153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</row>
    <row r="51" spans="1:58" s="81" customFormat="1">
      <c r="A51" s="122"/>
      <c r="B51" s="123"/>
      <c r="C51" s="78"/>
      <c r="D51" s="122"/>
      <c r="G51" s="124"/>
      <c r="H51" s="124"/>
      <c r="I51" s="147"/>
      <c r="J51" s="124"/>
      <c r="K51" s="148"/>
      <c r="L51" s="126"/>
      <c r="M51" s="149"/>
      <c r="N51" s="150"/>
      <c r="O51" s="151"/>
      <c r="P51" s="150"/>
      <c r="Q51" s="150"/>
      <c r="R51" s="150"/>
      <c r="S51" s="151"/>
      <c r="T51" s="150"/>
      <c r="U51" s="150"/>
      <c r="V51" s="150"/>
      <c r="W51" s="151"/>
      <c r="X51" s="150"/>
      <c r="Y51" s="150"/>
      <c r="Z51" s="150"/>
      <c r="AA51" s="151"/>
      <c r="AB51" s="150"/>
      <c r="AC51" s="150"/>
      <c r="AD51" s="150"/>
      <c r="AE51" s="151"/>
      <c r="AF51" s="150"/>
      <c r="AG51" s="150"/>
      <c r="AH51" s="150"/>
      <c r="AI51" s="151"/>
      <c r="AJ51" s="150"/>
      <c r="AK51" s="150"/>
      <c r="AL51" s="150"/>
      <c r="AM51" s="151"/>
      <c r="AN51" s="150"/>
      <c r="AO51" s="150"/>
      <c r="AP51" s="150"/>
      <c r="AQ51" s="151"/>
      <c r="AR51" s="150"/>
      <c r="AS51" s="150"/>
      <c r="AT51" s="153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</row>
    <row r="52" spans="1:58" s="81" customFormat="1">
      <c r="A52" s="122"/>
      <c r="B52" s="123"/>
      <c r="C52" s="78"/>
      <c r="D52" s="122"/>
      <c r="G52" s="124"/>
      <c r="H52" s="124"/>
      <c r="I52" s="147"/>
      <c r="J52" s="124"/>
      <c r="K52" s="148"/>
      <c r="L52" s="126"/>
      <c r="M52" s="149"/>
      <c r="N52" s="150"/>
      <c r="O52" s="151"/>
      <c r="P52" s="150"/>
      <c r="Q52" s="150"/>
      <c r="R52" s="150"/>
      <c r="S52" s="151"/>
      <c r="T52" s="150"/>
      <c r="U52" s="150"/>
      <c r="V52" s="150"/>
      <c r="W52" s="151"/>
      <c r="X52" s="150"/>
      <c r="Y52" s="150"/>
      <c r="Z52" s="150"/>
      <c r="AA52" s="151"/>
      <c r="AB52" s="150"/>
      <c r="AC52" s="150"/>
      <c r="AD52" s="150"/>
      <c r="AE52" s="151"/>
      <c r="AF52" s="150"/>
      <c r="AG52" s="150"/>
      <c r="AH52" s="150"/>
      <c r="AI52" s="151"/>
      <c r="AJ52" s="150"/>
      <c r="AK52" s="150"/>
      <c r="AL52" s="150"/>
      <c r="AM52" s="151"/>
      <c r="AN52" s="150"/>
      <c r="AO52" s="150"/>
      <c r="AP52" s="150"/>
      <c r="AQ52" s="151"/>
      <c r="AR52" s="150"/>
      <c r="AS52" s="150"/>
      <c r="AT52" s="153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</row>
    <row r="53" spans="1:58" s="81" customFormat="1">
      <c r="A53" s="122"/>
      <c r="B53" s="123"/>
      <c r="C53" s="78"/>
      <c r="D53" s="122"/>
      <c r="G53" s="124"/>
      <c r="H53" s="124"/>
      <c r="I53" s="147"/>
      <c r="J53" s="124"/>
      <c r="K53" s="148"/>
      <c r="L53" s="126"/>
      <c r="M53" s="149"/>
      <c r="N53" s="150"/>
      <c r="O53" s="151"/>
      <c r="P53" s="150"/>
      <c r="Q53" s="150"/>
      <c r="R53" s="150"/>
      <c r="S53" s="151"/>
      <c r="T53" s="150"/>
      <c r="U53" s="150"/>
      <c r="V53" s="150"/>
      <c r="W53" s="151"/>
      <c r="X53" s="150"/>
      <c r="Y53" s="150"/>
      <c r="Z53" s="150"/>
      <c r="AA53" s="151"/>
      <c r="AB53" s="150"/>
      <c r="AC53" s="150"/>
      <c r="AD53" s="150"/>
      <c r="AE53" s="151"/>
      <c r="AF53" s="150"/>
      <c r="AG53" s="150"/>
      <c r="AH53" s="150"/>
      <c r="AI53" s="151"/>
      <c r="AJ53" s="150"/>
      <c r="AK53" s="150"/>
      <c r="AL53" s="150"/>
      <c r="AM53" s="151"/>
      <c r="AN53" s="150"/>
      <c r="AO53" s="150"/>
      <c r="AP53" s="150"/>
      <c r="AQ53" s="151"/>
      <c r="AR53" s="150"/>
      <c r="AS53" s="150"/>
      <c r="AT53" s="153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</row>
    <row r="54" spans="1:58" s="81" customFormat="1">
      <c r="A54" s="122"/>
      <c r="B54" s="123"/>
      <c r="C54" s="78"/>
      <c r="D54" s="122"/>
      <c r="G54" s="124"/>
      <c r="H54" s="124"/>
      <c r="I54" s="147"/>
      <c r="J54" s="124"/>
      <c r="K54" s="148"/>
      <c r="L54" s="126"/>
      <c r="M54" s="149"/>
      <c r="N54" s="150"/>
      <c r="O54" s="151"/>
      <c r="P54" s="150"/>
      <c r="Q54" s="150"/>
      <c r="R54" s="150"/>
      <c r="S54" s="151"/>
      <c r="T54" s="150"/>
      <c r="U54" s="150"/>
      <c r="V54" s="150"/>
      <c r="W54" s="151"/>
      <c r="X54" s="150"/>
      <c r="Y54" s="150"/>
      <c r="Z54" s="150"/>
      <c r="AA54" s="151"/>
      <c r="AB54" s="150"/>
      <c r="AC54" s="150"/>
      <c r="AD54" s="150"/>
      <c r="AE54" s="151"/>
      <c r="AF54" s="150"/>
      <c r="AG54" s="150"/>
      <c r="AH54" s="150"/>
      <c r="AI54" s="151"/>
      <c r="AJ54" s="150"/>
      <c r="AK54" s="150"/>
      <c r="AL54" s="150"/>
      <c r="AM54" s="151"/>
      <c r="AN54" s="150"/>
      <c r="AO54" s="150"/>
      <c r="AP54" s="150"/>
      <c r="AQ54" s="151"/>
      <c r="AR54" s="150"/>
      <c r="AS54" s="150"/>
      <c r="AT54" s="153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</row>
    <row r="55" spans="1:58" s="81" customFormat="1">
      <c r="A55" s="122"/>
      <c r="B55" s="123"/>
      <c r="C55" s="78"/>
      <c r="D55" s="122"/>
      <c r="G55" s="124"/>
      <c r="H55" s="124"/>
      <c r="I55" s="147"/>
      <c r="J55" s="124"/>
      <c r="K55" s="148"/>
      <c r="L55" s="126"/>
      <c r="M55" s="149"/>
      <c r="N55" s="150"/>
      <c r="O55" s="151"/>
      <c r="P55" s="150"/>
      <c r="Q55" s="150"/>
      <c r="R55" s="150"/>
      <c r="S55" s="151"/>
      <c r="T55" s="150"/>
      <c r="U55" s="150"/>
      <c r="V55" s="150"/>
      <c r="W55" s="151"/>
      <c r="X55" s="150"/>
      <c r="Y55" s="150"/>
      <c r="Z55" s="150"/>
      <c r="AA55" s="151"/>
      <c r="AB55" s="150"/>
      <c r="AC55" s="150"/>
      <c r="AD55" s="150"/>
      <c r="AE55" s="151"/>
      <c r="AF55" s="150"/>
      <c r="AG55" s="150"/>
      <c r="AH55" s="150"/>
      <c r="AI55" s="151"/>
      <c r="AJ55" s="150"/>
      <c r="AK55" s="150"/>
      <c r="AL55" s="150"/>
      <c r="AM55" s="151"/>
      <c r="AN55" s="150"/>
      <c r="AO55" s="150"/>
      <c r="AP55" s="150"/>
      <c r="AQ55" s="151"/>
      <c r="AR55" s="150"/>
      <c r="AS55" s="150"/>
      <c r="AT55" s="153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</row>
    <row r="56" spans="1:58" s="81" customFormat="1">
      <c r="A56" s="122"/>
      <c r="B56" s="123"/>
      <c r="C56" s="78"/>
      <c r="D56" s="122"/>
      <c r="G56" s="124"/>
      <c r="H56" s="124"/>
      <c r="I56" s="147"/>
      <c r="J56" s="124"/>
      <c r="K56" s="148"/>
      <c r="L56" s="126"/>
      <c r="M56" s="149"/>
      <c r="N56" s="150"/>
      <c r="O56" s="151"/>
      <c r="P56" s="150"/>
      <c r="Q56" s="150"/>
      <c r="R56" s="150"/>
      <c r="S56" s="151"/>
      <c r="T56" s="150"/>
      <c r="U56" s="150"/>
      <c r="V56" s="150"/>
      <c r="W56" s="151"/>
      <c r="X56" s="150"/>
      <c r="Y56" s="150"/>
      <c r="Z56" s="150"/>
      <c r="AA56" s="151"/>
      <c r="AB56" s="150"/>
      <c r="AC56" s="150"/>
      <c r="AD56" s="150"/>
      <c r="AE56" s="151"/>
      <c r="AF56" s="150"/>
      <c r="AG56" s="150"/>
      <c r="AH56" s="150"/>
      <c r="AI56" s="151"/>
      <c r="AJ56" s="150"/>
      <c r="AK56" s="150"/>
      <c r="AL56" s="150"/>
      <c r="AM56" s="151"/>
      <c r="AN56" s="150"/>
      <c r="AO56" s="150"/>
      <c r="AP56" s="150"/>
      <c r="AQ56" s="151"/>
      <c r="AR56" s="150"/>
      <c r="AS56" s="150"/>
      <c r="AT56" s="153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</row>
    <row r="57" spans="1:58" s="81" customFormat="1">
      <c r="A57" s="122"/>
      <c r="B57" s="123"/>
      <c r="C57" s="78"/>
      <c r="D57" s="122"/>
      <c r="G57" s="124"/>
      <c r="H57" s="124"/>
      <c r="I57" s="147"/>
      <c r="J57" s="124"/>
      <c r="K57" s="148"/>
      <c r="L57" s="126"/>
      <c r="M57" s="149"/>
      <c r="N57" s="150"/>
      <c r="O57" s="151"/>
      <c r="P57" s="150"/>
      <c r="Q57" s="150"/>
      <c r="R57" s="150"/>
      <c r="S57" s="151"/>
      <c r="T57" s="150"/>
      <c r="U57" s="150"/>
      <c r="V57" s="150"/>
      <c r="W57" s="151"/>
      <c r="X57" s="150"/>
      <c r="Y57" s="150"/>
      <c r="Z57" s="150"/>
      <c r="AA57" s="151"/>
      <c r="AB57" s="150"/>
      <c r="AC57" s="150"/>
      <c r="AD57" s="150"/>
      <c r="AE57" s="151"/>
      <c r="AF57" s="150"/>
      <c r="AG57" s="150"/>
      <c r="AH57" s="150"/>
      <c r="AI57" s="151"/>
      <c r="AJ57" s="150"/>
      <c r="AK57" s="150"/>
      <c r="AL57" s="150"/>
      <c r="AM57" s="151"/>
      <c r="AN57" s="150"/>
      <c r="AO57" s="150"/>
      <c r="AP57" s="150"/>
      <c r="AQ57" s="151"/>
      <c r="AR57" s="150"/>
      <c r="AS57" s="150"/>
      <c r="AT57" s="153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</row>
    <row r="58" spans="1:58" s="81" customFormat="1">
      <c r="A58" s="122"/>
      <c r="B58" s="123"/>
      <c r="C58" s="78"/>
      <c r="D58" s="122"/>
      <c r="G58" s="124"/>
      <c r="H58" s="124"/>
      <c r="I58" s="147"/>
      <c r="J58" s="124"/>
      <c r="K58" s="148"/>
      <c r="L58" s="126"/>
      <c r="M58" s="149"/>
      <c r="N58" s="150"/>
      <c r="O58" s="151"/>
      <c r="P58" s="150"/>
      <c r="Q58" s="150"/>
      <c r="R58" s="150"/>
      <c r="S58" s="151"/>
      <c r="T58" s="150"/>
      <c r="U58" s="150"/>
      <c r="V58" s="150"/>
      <c r="W58" s="151"/>
      <c r="X58" s="150"/>
      <c r="Y58" s="150"/>
      <c r="Z58" s="150"/>
      <c r="AA58" s="151"/>
      <c r="AB58" s="150"/>
      <c r="AC58" s="150"/>
      <c r="AD58" s="150"/>
      <c r="AE58" s="151"/>
      <c r="AF58" s="150"/>
      <c r="AG58" s="150"/>
      <c r="AH58" s="150"/>
      <c r="AI58" s="151"/>
      <c r="AJ58" s="150"/>
      <c r="AK58" s="150"/>
      <c r="AL58" s="150"/>
      <c r="AM58" s="151"/>
      <c r="AN58" s="150"/>
      <c r="AO58" s="150"/>
      <c r="AP58" s="150"/>
      <c r="AQ58" s="151"/>
      <c r="AR58" s="150"/>
      <c r="AS58" s="150"/>
      <c r="AT58" s="153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</row>
    <row r="59" spans="1:58" s="81" customFormat="1">
      <c r="A59" s="122"/>
      <c r="B59" s="123"/>
      <c r="C59" s="78"/>
      <c r="D59" s="122"/>
      <c r="G59" s="124"/>
      <c r="H59" s="124"/>
      <c r="I59" s="147"/>
      <c r="J59" s="124"/>
      <c r="K59" s="148"/>
      <c r="L59" s="126"/>
      <c r="M59" s="149"/>
      <c r="N59" s="150"/>
      <c r="O59" s="151"/>
      <c r="P59" s="150"/>
      <c r="Q59" s="150"/>
      <c r="R59" s="150"/>
      <c r="S59" s="151"/>
      <c r="T59" s="150"/>
      <c r="U59" s="150"/>
      <c r="V59" s="150"/>
      <c r="W59" s="151"/>
      <c r="X59" s="150"/>
      <c r="Y59" s="150"/>
      <c r="Z59" s="150"/>
      <c r="AA59" s="151"/>
      <c r="AB59" s="150"/>
      <c r="AC59" s="150"/>
      <c r="AD59" s="150"/>
      <c r="AE59" s="151"/>
      <c r="AF59" s="150"/>
      <c r="AG59" s="150"/>
      <c r="AH59" s="150"/>
      <c r="AI59" s="151"/>
      <c r="AJ59" s="150"/>
      <c r="AK59" s="150"/>
      <c r="AL59" s="150"/>
      <c r="AM59" s="151"/>
      <c r="AN59" s="150"/>
      <c r="AO59" s="150"/>
      <c r="AP59" s="150"/>
      <c r="AQ59" s="151"/>
      <c r="AR59" s="150"/>
      <c r="AS59" s="150"/>
      <c r="AT59" s="153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</row>
    <row r="60" spans="1:58" s="81" customFormat="1">
      <c r="A60" s="122"/>
      <c r="B60" s="123"/>
      <c r="C60" s="78"/>
      <c r="D60" s="122"/>
      <c r="G60" s="124"/>
      <c r="H60" s="124"/>
      <c r="I60" s="147"/>
      <c r="J60" s="124"/>
      <c r="K60" s="148"/>
      <c r="L60" s="126"/>
      <c r="M60" s="149"/>
      <c r="N60" s="150"/>
      <c r="O60" s="151"/>
      <c r="P60" s="150"/>
      <c r="Q60" s="150"/>
      <c r="R60" s="150"/>
      <c r="S60" s="151"/>
      <c r="T60" s="150"/>
      <c r="U60" s="150"/>
      <c r="V60" s="150"/>
      <c r="W60" s="151"/>
      <c r="X60" s="150"/>
      <c r="Y60" s="150"/>
      <c r="Z60" s="150"/>
      <c r="AA60" s="151"/>
      <c r="AB60" s="150"/>
      <c r="AC60" s="150"/>
      <c r="AD60" s="150"/>
      <c r="AE60" s="151"/>
      <c r="AF60" s="150"/>
      <c r="AG60" s="150"/>
      <c r="AH60" s="150"/>
      <c r="AI60" s="151"/>
      <c r="AJ60" s="150"/>
      <c r="AK60" s="150"/>
      <c r="AL60" s="150"/>
      <c r="AM60" s="151"/>
      <c r="AN60" s="150"/>
      <c r="AO60" s="150"/>
      <c r="AP60" s="150"/>
      <c r="AQ60" s="151"/>
      <c r="AR60" s="150"/>
      <c r="AS60" s="150"/>
      <c r="AT60" s="153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</row>
    <row r="61" spans="1:58" s="81" customFormat="1">
      <c r="A61" s="122"/>
      <c r="B61" s="123"/>
      <c r="C61" s="78"/>
      <c r="D61" s="122"/>
      <c r="G61" s="124"/>
      <c r="H61" s="124"/>
      <c r="I61" s="147"/>
      <c r="J61" s="124"/>
      <c r="K61" s="148"/>
      <c r="L61" s="126"/>
      <c r="M61" s="149"/>
      <c r="N61" s="150"/>
      <c r="O61" s="151"/>
      <c r="P61" s="150"/>
      <c r="Q61" s="150"/>
      <c r="R61" s="150"/>
      <c r="S61" s="151"/>
      <c r="T61" s="150"/>
      <c r="U61" s="150"/>
      <c r="V61" s="150"/>
      <c r="W61" s="151"/>
      <c r="X61" s="150"/>
      <c r="Y61" s="150"/>
      <c r="Z61" s="150"/>
      <c r="AA61" s="151"/>
      <c r="AB61" s="150"/>
      <c r="AC61" s="150"/>
      <c r="AD61" s="150"/>
      <c r="AE61" s="151"/>
      <c r="AF61" s="150"/>
      <c r="AG61" s="150"/>
      <c r="AH61" s="150"/>
      <c r="AI61" s="151"/>
      <c r="AJ61" s="150"/>
      <c r="AK61" s="150"/>
      <c r="AL61" s="150"/>
      <c r="AM61" s="151"/>
      <c r="AN61" s="150"/>
      <c r="AO61" s="150"/>
      <c r="AP61" s="150"/>
      <c r="AQ61" s="151"/>
      <c r="AR61" s="150"/>
      <c r="AS61" s="150"/>
      <c r="AT61" s="153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</row>
    <row r="62" spans="1:58" s="81" customFormat="1">
      <c r="A62" s="122"/>
      <c r="B62" s="123"/>
      <c r="C62" s="78"/>
      <c r="D62" s="122"/>
      <c r="G62" s="124"/>
      <c r="H62" s="124"/>
      <c r="I62" s="147"/>
      <c r="J62" s="124"/>
      <c r="K62" s="148"/>
      <c r="L62" s="126"/>
      <c r="M62" s="149"/>
      <c r="N62" s="150"/>
      <c r="O62" s="151"/>
      <c r="P62" s="150"/>
      <c r="Q62" s="150"/>
      <c r="R62" s="150"/>
      <c r="S62" s="151"/>
      <c r="T62" s="150"/>
      <c r="U62" s="150"/>
      <c r="V62" s="150"/>
      <c r="W62" s="151"/>
      <c r="X62" s="150"/>
      <c r="Y62" s="150"/>
      <c r="Z62" s="150"/>
      <c r="AA62" s="151"/>
      <c r="AB62" s="150"/>
      <c r="AC62" s="150"/>
      <c r="AD62" s="150"/>
      <c r="AE62" s="151"/>
      <c r="AF62" s="150"/>
      <c r="AG62" s="150"/>
      <c r="AH62" s="150"/>
      <c r="AI62" s="151"/>
      <c r="AJ62" s="150"/>
      <c r="AK62" s="150"/>
      <c r="AL62" s="150"/>
      <c r="AM62" s="151"/>
      <c r="AN62" s="150"/>
      <c r="AO62" s="150"/>
      <c r="AP62" s="150"/>
      <c r="AQ62" s="151"/>
      <c r="AR62" s="150"/>
      <c r="AS62" s="150"/>
      <c r="AT62" s="153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</row>
    <row r="63" spans="1:58" s="81" customFormat="1">
      <c r="A63" s="122"/>
      <c r="B63" s="123"/>
      <c r="C63" s="78"/>
      <c r="D63" s="122"/>
      <c r="G63" s="124"/>
      <c r="H63" s="124"/>
      <c r="I63" s="147"/>
      <c r="J63" s="124"/>
      <c r="K63" s="148"/>
      <c r="L63" s="126"/>
      <c r="M63" s="149"/>
      <c r="N63" s="150"/>
      <c r="O63" s="151"/>
      <c r="P63" s="150"/>
      <c r="Q63" s="150"/>
      <c r="R63" s="150"/>
      <c r="S63" s="151"/>
      <c r="T63" s="150"/>
      <c r="U63" s="150"/>
      <c r="V63" s="150"/>
      <c r="W63" s="151"/>
      <c r="X63" s="150"/>
      <c r="Y63" s="150"/>
      <c r="Z63" s="150"/>
      <c r="AA63" s="151"/>
      <c r="AB63" s="150"/>
      <c r="AC63" s="150"/>
      <c r="AD63" s="150"/>
      <c r="AE63" s="151"/>
      <c r="AF63" s="150"/>
      <c r="AG63" s="150"/>
      <c r="AH63" s="150"/>
      <c r="AI63" s="151"/>
      <c r="AJ63" s="150"/>
      <c r="AK63" s="150"/>
      <c r="AL63" s="150"/>
      <c r="AM63" s="151"/>
      <c r="AN63" s="150"/>
      <c r="AO63" s="150"/>
      <c r="AP63" s="150"/>
      <c r="AQ63" s="151"/>
      <c r="AR63" s="150"/>
      <c r="AS63" s="150"/>
      <c r="AT63" s="153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</row>
    <row r="64" spans="1:58" s="81" customFormat="1">
      <c r="A64" s="122"/>
      <c r="B64" s="123"/>
      <c r="C64" s="78"/>
      <c r="D64" s="122"/>
      <c r="G64" s="124"/>
      <c r="H64" s="124"/>
      <c r="I64" s="147"/>
      <c r="J64" s="124"/>
      <c r="K64" s="148"/>
      <c r="L64" s="126"/>
      <c r="M64" s="149"/>
      <c r="N64" s="150"/>
      <c r="O64" s="151"/>
      <c r="P64" s="150"/>
      <c r="Q64" s="150"/>
      <c r="R64" s="150"/>
      <c r="S64" s="151"/>
      <c r="T64" s="150"/>
      <c r="U64" s="150"/>
      <c r="V64" s="150"/>
      <c r="W64" s="151"/>
      <c r="X64" s="150"/>
      <c r="Y64" s="150"/>
      <c r="Z64" s="150"/>
      <c r="AA64" s="151"/>
      <c r="AB64" s="150"/>
      <c r="AC64" s="150"/>
      <c r="AD64" s="150"/>
      <c r="AE64" s="151"/>
      <c r="AF64" s="150"/>
      <c r="AG64" s="150"/>
      <c r="AH64" s="150"/>
      <c r="AI64" s="151"/>
      <c r="AJ64" s="150"/>
      <c r="AK64" s="150"/>
      <c r="AL64" s="150"/>
      <c r="AM64" s="151"/>
      <c r="AN64" s="150"/>
      <c r="AO64" s="150"/>
      <c r="AP64" s="150"/>
      <c r="AQ64" s="151"/>
      <c r="AR64" s="150"/>
      <c r="AS64" s="150"/>
      <c r="AT64" s="153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</row>
    <row r="65" spans="1:58" s="81" customFormat="1">
      <c r="A65" s="122"/>
      <c r="B65" s="123"/>
      <c r="C65" s="78"/>
      <c r="D65" s="122"/>
      <c r="G65" s="124"/>
      <c r="H65" s="124"/>
      <c r="I65" s="147"/>
      <c r="J65" s="124"/>
      <c r="K65" s="148"/>
      <c r="L65" s="126"/>
      <c r="M65" s="149"/>
      <c r="N65" s="150"/>
      <c r="O65" s="151"/>
      <c r="P65" s="150"/>
      <c r="Q65" s="150"/>
      <c r="R65" s="150"/>
      <c r="S65" s="151"/>
      <c r="T65" s="150"/>
      <c r="U65" s="150"/>
      <c r="V65" s="150"/>
      <c r="W65" s="151"/>
      <c r="X65" s="150"/>
      <c r="Y65" s="150"/>
      <c r="Z65" s="150"/>
      <c r="AA65" s="151"/>
      <c r="AB65" s="150"/>
      <c r="AC65" s="150"/>
      <c r="AD65" s="150"/>
      <c r="AE65" s="151"/>
      <c r="AF65" s="150"/>
      <c r="AG65" s="150"/>
      <c r="AH65" s="150"/>
      <c r="AI65" s="151"/>
      <c r="AJ65" s="150"/>
      <c r="AK65" s="150"/>
      <c r="AL65" s="150"/>
      <c r="AM65" s="151"/>
      <c r="AN65" s="150"/>
      <c r="AO65" s="150"/>
      <c r="AP65" s="150"/>
      <c r="AQ65" s="151"/>
      <c r="AR65" s="150"/>
      <c r="AS65" s="150"/>
      <c r="AT65" s="153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</row>
    <row r="66" spans="1:58" s="81" customFormat="1">
      <c r="A66" s="122"/>
      <c r="B66" s="123"/>
      <c r="C66" s="78"/>
      <c r="D66" s="122"/>
      <c r="G66" s="124"/>
      <c r="H66" s="124"/>
      <c r="I66" s="147"/>
      <c r="J66" s="124"/>
      <c r="K66" s="148"/>
      <c r="L66" s="126"/>
      <c r="M66" s="149"/>
      <c r="N66" s="150"/>
      <c r="O66" s="151"/>
      <c r="P66" s="150"/>
      <c r="Q66" s="150"/>
      <c r="R66" s="150"/>
      <c r="S66" s="151"/>
      <c r="T66" s="150"/>
      <c r="U66" s="150"/>
      <c r="V66" s="150"/>
      <c r="W66" s="151"/>
      <c r="X66" s="150"/>
      <c r="Y66" s="150"/>
      <c r="Z66" s="150"/>
      <c r="AA66" s="151"/>
      <c r="AB66" s="150"/>
      <c r="AC66" s="150"/>
      <c r="AD66" s="150"/>
      <c r="AE66" s="151"/>
      <c r="AF66" s="150"/>
      <c r="AG66" s="150"/>
      <c r="AH66" s="150"/>
      <c r="AI66" s="151"/>
      <c r="AJ66" s="150"/>
      <c r="AK66" s="150"/>
      <c r="AL66" s="150"/>
      <c r="AM66" s="151"/>
      <c r="AN66" s="150"/>
      <c r="AO66" s="150"/>
      <c r="AP66" s="150"/>
      <c r="AQ66" s="151"/>
      <c r="AR66" s="150"/>
      <c r="AS66" s="150"/>
      <c r="AT66" s="153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</row>
    <row r="67" spans="1:58" s="81" customFormat="1">
      <c r="A67" s="122"/>
      <c r="B67" s="123"/>
      <c r="C67" s="78"/>
      <c r="D67" s="122"/>
      <c r="G67" s="124"/>
      <c r="H67" s="124"/>
      <c r="I67" s="147"/>
      <c r="J67" s="124"/>
      <c r="K67" s="148"/>
      <c r="L67" s="126"/>
      <c r="M67" s="149"/>
      <c r="N67" s="150"/>
      <c r="O67" s="151"/>
      <c r="P67" s="150"/>
      <c r="Q67" s="150"/>
      <c r="R67" s="150"/>
      <c r="S67" s="151"/>
      <c r="T67" s="150"/>
      <c r="U67" s="150"/>
      <c r="V67" s="150"/>
      <c r="W67" s="151"/>
      <c r="X67" s="150"/>
      <c r="Y67" s="150"/>
      <c r="Z67" s="150"/>
      <c r="AA67" s="151"/>
      <c r="AB67" s="150"/>
      <c r="AC67" s="150"/>
      <c r="AD67" s="150"/>
      <c r="AE67" s="151"/>
      <c r="AF67" s="150"/>
      <c r="AG67" s="150"/>
      <c r="AH67" s="150"/>
      <c r="AI67" s="151"/>
      <c r="AJ67" s="150"/>
      <c r="AK67" s="150"/>
      <c r="AL67" s="150"/>
      <c r="AM67" s="151"/>
      <c r="AN67" s="150"/>
      <c r="AO67" s="150"/>
      <c r="AP67" s="150"/>
      <c r="AQ67" s="151"/>
      <c r="AR67" s="150"/>
      <c r="AS67" s="150"/>
      <c r="AT67" s="153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</row>
    <row r="68" spans="1:58" s="81" customFormat="1">
      <c r="A68" s="122"/>
      <c r="B68" s="123"/>
      <c r="C68" s="78"/>
      <c r="D68" s="122"/>
      <c r="G68" s="124"/>
      <c r="H68" s="124"/>
      <c r="I68" s="147"/>
      <c r="J68" s="124"/>
      <c r="K68" s="148"/>
      <c r="L68" s="126"/>
      <c r="M68" s="149"/>
      <c r="N68" s="150"/>
      <c r="O68" s="151"/>
      <c r="P68" s="150"/>
      <c r="Q68" s="150"/>
      <c r="R68" s="150"/>
      <c r="S68" s="151"/>
      <c r="T68" s="150"/>
      <c r="U68" s="150"/>
      <c r="V68" s="150"/>
      <c r="W68" s="151"/>
      <c r="X68" s="150"/>
      <c r="Y68" s="150"/>
      <c r="Z68" s="150"/>
      <c r="AA68" s="151"/>
      <c r="AB68" s="150"/>
      <c r="AC68" s="150"/>
      <c r="AD68" s="150"/>
      <c r="AE68" s="151"/>
      <c r="AF68" s="150"/>
      <c r="AG68" s="150"/>
      <c r="AH68" s="150"/>
      <c r="AI68" s="151"/>
      <c r="AJ68" s="150"/>
      <c r="AK68" s="150"/>
      <c r="AL68" s="150"/>
      <c r="AM68" s="151"/>
      <c r="AN68" s="150"/>
      <c r="AO68" s="150"/>
      <c r="AP68" s="150"/>
      <c r="AQ68" s="151"/>
      <c r="AR68" s="150"/>
      <c r="AS68" s="150"/>
      <c r="AT68" s="153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</row>
    <row r="69" spans="1:58" s="81" customFormat="1">
      <c r="A69" s="122"/>
      <c r="B69" s="123"/>
      <c r="C69" s="78"/>
      <c r="D69" s="122"/>
      <c r="G69" s="124"/>
      <c r="H69" s="124"/>
      <c r="I69" s="147"/>
      <c r="J69" s="124"/>
      <c r="K69" s="148"/>
      <c r="L69" s="126"/>
      <c r="M69" s="149"/>
      <c r="N69" s="150"/>
      <c r="O69" s="151"/>
      <c r="P69" s="150"/>
      <c r="Q69" s="150"/>
      <c r="R69" s="150"/>
      <c r="S69" s="151"/>
      <c r="T69" s="150"/>
      <c r="U69" s="150"/>
      <c r="V69" s="150"/>
      <c r="W69" s="151"/>
      <c r="X69" s="150"/>
      <c r="Y69" s="150"/>
      <c r="Z69" s="150"/>
      <c r="AA69" s="151"/>
      <c r="AB69" s="150"/>
      <c r="AC69" s="150"/>
      <c r="AD69" s="150"/>
      <c r="AE69" s="151"/>
      <c r="AF69" s="150"/>
      <c r="AG69" s="150"/>
      <c r="AH69" s="150"/>
      <c r="AI69" s="151"/>
      <c r="AJ69" s="150"/>
      <c r="AK69" s="150"/>
      <c r="AL69" s="150"/>
      <c r="AM69" s="151"/>
      <c r="AN69" s="150"/>
      <c r="AO69" s="150"/>
      <c r="AP69" s="150"/>
      <c r="AQ69" s="151"/>
      <c r="AR69" s="150"/>
      <c r="AS69" s="150"/>
      <c r="AT69" s="153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</row>
    <row r="70" spans="1:58" s="81" customFormat="1">
      <c r="A70" s="122"/>
      <c r="B70" s="123"/>
      <c r="C70" s="78"/>
      <c r="D70" s="122"/>
      <c r="G70" s="124"/>
      <c r="H70" s="124"/>
      <c r="I70" s="147"/>
      <c r="J70" s="124"/>
      <c r="K70" s="148"/>
      <c r="L70" s="126"/>
      <c r="M70" s="149"/>
      <c r="N70" s="150"/>
      <c r="O70" s="151"/>
      <c r="P70" s="150"/>
      <c r="Q70" s="150"/>
      <c r="R70" s="150"/>
      <c r="S70" s="151"/>
      <c r="T70" s="150"/>
      <c r="U70" s="150"/>
      <c r="V70" s="150"/>
      <c r="W70" s="151"/>
      <c r="X70" s="150"/>
      <c r="Y70" s="150"/>
      <c r="Z70" s="150"/>
      <c r="AA70" s="151"/>
      <c r="AB70" s="150"/>
      <c r="AC70" s="150"/>
      <c r="AD70" s="150"/>
      <c r="AE70" s="151"/>
      <c r="AF70" s="150"/>
      <c r="AG70" s="150"/>
      <c r="AH70" s="150"/>
      <c r="AI70" s="151"/>
      <c r="AJ70" s="150"/>
      <c r="AK70" s="150"/>
      <c r="AL70" s="150"/>
      <c r="AM70" s="151"/>
      <c r="AN70" s="150"/>
      <c r="AO70" s="150"/>
      <c r="AP70" s="150"/>
      <c r="AQ70" s="151"/>
      <c r="AR70" s="150"/>
      <c r="AS70" s="150"/>
      <c r="AT70" s="153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</row>
    <row r="71" spans="1:58" s="81" customFormat="1">
      <c r="A71" s="122"/>
      <c r="B71" s="123"/>
      <c r="C71" s="78"/>
      <c r="D71" s="122"/>
      <c r="G71" s="124"/>
      <c r="H71" s="124"/>
      <c r="I71" s="147"/>
      <c r="J71" s="124"/>
      <c r="K71" s="148"/>
      <c r="L71" s="126"/>
      <c r="M71" s="149"/>
      <c r="N71" s="150"/>
      <c r="O71" s="151"/>
      <c r="P71" s="150"/>
      <c r="Q71" s="150"/>
      <c r="R71" s="150"/>
      <c r="S71" s="151"/>
      <c r="T71" s="150"/>
      <c r="U71" s="150"/>
      <c r="V71" s="150"/>
      <c r="W71" s="151"/>
      <c r="X71" s="150"/>
      <c r="Y71" s="150"/>
      <c r="Z71" s="150"/>
      <c r="AA71" s="151"/>
      <c r="AB71" s="150"/>
      <c r="AC71" s="150"/>
      <c r="AD71" s="150"/>
      <c r="AE71" s="151"/>
      <c r="AF71" s="150"/>
      <c r="AG71" s="150"/>
      <c r="AH71" s="150"/>
      <c r="AI71" s="151"/>
      <c r="AJ71" s="150"/>
      <c r="AK71" s="150"/>
      <c r="AL71" s="150"/>
      <c r="AM71" s="151"/>
      <c r="AN71" s="150"/>
      <c r="AO71" s="150"/>
      <c r="AP71" s="150"/>
      <c r="AQ71" s="151"/>
      <c r="AR71" s="150"/>
      <c r="AS71" s="150"/>
      <c r="AT71" s="153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</row>
    <row r="72" spans="1:58" s="81" customFormat="1">
      <c r="A72" s="122"/>
      <c r="B72" s="123"/>
      <c r="C72" s="78"/>
      <c r="D72" s="122"/>
      <c r="G72" s="124"/>
      <c r="H72" s="124"/>
      <c r="I72" s="147"/>
      <c r="J72" s="124"/>
      <c r="K72" s="148"/>
      <c r="L72" s="126"/>
      <c r="M72" s="149"/>
      <c r="N72" s="150"/>
      <c r="O72" s="151"/>
      <c r="P72" s="150"/>
      <c r="Q72" s="150"/>
      <c r="R72" s="150"/>
      <c r="S72" s="151"/>
      <c r="T72" s="150"/>
      <c r="U72" s="150"/>
      <c r="V72" s="150"/>
      <c r="W72" s="151"/>
      <c r="X72" s="150"/>
      <c r="Y72" s="150"/>
      <c r="Z72" s="150"/>
      <c r="AA72" s="151"/>
      <c r="AB72" s="150"/>
      <c r="AC72" s="150"/>
      <c r="AD72" s="150"/>
      <c r="AE72" s="151"/>
      <c r="AF72" s="150"/>
      <c r="AG72" s="150"/>
      <c r="AH72" s="150"/>
      <c r="AI72" s="151"/>
      <c r="AJ72" s="150"/>
      <c r="AK72" s="150"/>
      <c r="AL72" s="150"/>
      <c r="AM72" s="151"/>
      <c r="AN72" s="150"/>
      <c r="AO72" s="150"/>
      <c r="AP72" s="150"/>
      <c r="AQ72" s="151"/>
      <c r="AR72" s="150"/>
      <c r="AS72" s="150"/>
      <c r="AT72" s="153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</row>
    <row r="73" spans="1:58" s="81" customFormat="1">
      <c r="A73" s="122"/>
      <c r="B73" s="123"/>
      <c r="C73" s="78"/>
      <c r="D73" s="122"/>
      <c r="G73" s="124"/>
      <c r="H73" s="124"/>
      <c r="I73" s="147"/>
      <c r="J73" s="124"/>
      <c r="K73" s="148"/>
      <c r="L73" s="126"/>
      <c r="M73" s="149"/>
      <c r="N73" s="150"/>
      <c r="O73" s="151"/>
      <c r="P73" s="150"/>
      <c r="Q73" s="150"/>
      <c r="R73" s="150"/>
      <c r="S73" s="151"/>
      <c r="T73" s="150"/>
      <c r="U73" s="150"/>
      <c r="V73" s="150"/>
      <c r="W73" s="151"/>
      <c r="X73" s="150"/>
      <c r="Y73" s="150"/>
      <c r="Z73" s="150"/>
      <c r="AA73" s="151"/>
      <c r="AB73" s="150"/>
      <c r="AC73" s="150"/>
      <c r="AD73" s="150"/>
      <c r="AE73" s="151"/>
      <c r="AF73" s="150"/>
      <c r="AG73" s="150"/>
      <c r="AH73" s="150"/>
      <c r="AI73" s="151"/>
      <c r="AJ73" s="150"/>
      <c r="AK73" s="150"/>
      <c r="AL73" s="150"/>
      <c r="AM73" s="151"/>
      <c r="AN73" s="150"/>
      <c r="AO73" s="150"/>
      <c r="AP73" s="150"/>
      <c r="AQ73" s="151"/>
      <c r="AR73" s="150"/>
      <c r="AS73" s="150"/>
      <c r="AT73" s="153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</row>
    <row r="74" spans="1:58" s="81" customFormat="1">
      <c r="A74" s="122"/>
      <c r="B74" s="123"/>
      <c r="C74" s="78"/>
      <c r="D74" s="122"/>
      <c r="G74" s="124"/>
      <c r="H74" s="124"/>
      <c r="I74" s="147"/>
      <c r="J74" s="124"/>
      <c r="K74" s="148"/>
      <c r="L74" s="126"/>
      <c r="M74" s="149"/>
      <c r="N74" s="150"/>
      <c r="O74" s="151"/>
      <c r="P74" s="150"/>
      <c r="Q74" s="150"/>
      <c r="R74" s="150"/>
      <c r="S74" s="151"/>
      <c r="T74" s="150"/>
      <c r="U74" s="150"/>
      <c r="V74" s="150"/>
      <c r="W74" s="151"/>
      <c r="X74" s="150"/>
      <c r="Y74" s="150"/>
      <c r="Z74" s="150"/>
      <c r="AA74" s="151"/>
      <c r="AB74" s="150"/>
      <c r="AC74" s="150"/>
      <c r="AD74" s="150"/>
      <c r="AE74" s="151"/>
      <c r="AF74" s="150"/>
      <c r="AG74" s="150"/>
      <c r="AH74" s="150"/>
      <c r="AI74" s="151"/>
      <c r="AJ74" s="150"/>
      <c r="AK74" s="150"/>
      <c r="AL74" s="150"/>
      <c r="AM74" s="151"/>
      <c r="AN74" s="150"/>
      <c r="AO74" s="150"/>
      <c r="AP74" s="150"/>
      <c r="AQ74" s="151"/>
      <c r="AR74" s="150"/>
      <c r="AS74" s="150"/>
      <c r="AT74" s="153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</row>
    <row r="75" spans="1:58" s="81" customFormat="1">
      <c r="A75" s="122"/>
      <c r="B75" s="123"/>
      <c r="C75" s="78"/>
      <c r="D75" s="122"/>
      <c r="G75" s="124"/>
      <c r="H75" s="124"/>
      <c r="I75" s="147"/>
      <c r="J75" s="124"/>
      <c r="K75" s="148"/>
      <c r="L75" s="126"/>
      <c r="M75" s="149"/>
      <c r="N75" s="150"/>
      <c r="O75" s="151"/>
      <c r="P75" s="150"/>
      <c r="Q75" s="150"/>
      <c r="R75" s="150"/>
      <c r="S75" s="151"/>
      <c r="T75" s="150"/>
      <c r="U75" s="150"/>
      <c r="V75" s="150"/>
      <c r="W75" s="151"/>
      <c r="X75" s="150"/>
      <c r="Y75" s="150"/>
      <c r="Z75" s="150"/>
      <c r="AA75" s="151"/>
      <c r="AB75" s="150"/>
      <c r="AC75" s="150"/>
      <c r="AD75" s="150"/>
      <c r="AE75" s="151"/>
      <c r="AF75" s="150"/>
      <c r="AG75" s="150"/>
      <c r="AH75" s="150"/>
      <c r="AI75" s="151"/>
      <c r="AJ75" s="150"/>
      <c r="AK75" s="150"/>
      <c r="AL75" s="150"/>
      <c r="AM75" s="151"/>
      <c r="AN75" s="150"/>
      <c r="AO75" s="150"/>
      <c r="AP75" s="150"/>
      <c r="AQ75" s="151"/>
      <c r="AR75" s="150"/>
      <c r="AS75" s="150"/>
      <c r="AT75" s="153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</row>
    <row r="76" spans="1:58" s="81" customFormat="1">
      <c r="A76" s="122"/>
      <c r="B76" s="123"/>
      <c r="C76" s="78"/>
      <c r="D76" s="122"/>
      <c r="G76" s="124"/>
      <c r="H76" s="124"/>
      <c r="I76" s="147"/>
      <c r="J76" s="124"/>
      <c r="K76" s="148"/>
      <c r="L76" s="126"/>
      <c r="M76" s="149"/>
      <c r="N76" s="150"/>
      <c r="O76" s="151"/>
      <c r="P76" s="150"/>
      <c r="Q76" s="150"/>
      <c r="R76" s="150"/>
      <c r="S76" s="151"/>
      <c r="T76" s="150"/>
      <c r="U76" s="150"/>
      <c r="V76" s="150"/>
      <c r="W76" s="151"/>
      <c r="X76" s="150"/>
      <c r="Y76" s="150"/>
      <c r="Z76" s="150"/>
      <c r="AA76" s="151"/>
      <c r="AB76" s="150"/>
      <c r="AC76" s="150"/>
      <c r="AD76" s="150"/>
      <c r="AE76" s="151"/>
      <c r="AF76" s="150"/>
      <c r="AG76" s="150"/>
      <c r="AH76" s="150"/>
      <c r="AI76" s="151"/>
      <c r="AJ76" s="150"/>
      <c r="AK76" s="150"/>
      <c r="AL76" s="150"/>
      <c r="AM76" s="151"/>
      <c r="AN76" s="150"/>
      <c r="AO76" s="150"/>
      <c r="AP76" s="150"/>
      <c r="AQ76" s="151"/>
      <c r="AR76" s="150"/>
      <c r="AS76" s="150"/>
      <c r="AT76" s="153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</row>
    <row r="77" spans="1:58" s="81" customFormat="1">
      <c r="A77" s="122"/>
      <c r="B77" s="123"/>
      <c r="C77" s="78"/>
      <c r="D77" s="122"/>
      <c r="G77" s="124"/>
      <c r="H77" s="124"/>
      <c r="I77" s="147"/>
      <c r="J77" s="124"/>
      <c r="K77" s="148"/>
      <c r="L77" s="126"/>
      <c r="M77" s="149"/>
      <c r="N77" s="150"/>
      <c r="O77" s="151"/>
      <c r="P77" s="150"/>
      <c r="Q77" s="150"/>
      <c r="R77" s="150"/>
      <c r="S77" s="151"/>
      <c r="T77" s="150"/>
      <c r="U77" s="150"/>
      <c r="V77" s="150"/>
      <c r="W77" s="151"/>
      <c r="X77" s="150"/>
      <c r="Y77" s="150"/>
      <c r="Z77" s="150"/>
      <c r="AA77" s="151"/>
      <c r="AB77" s="150"/>
      <c r="AC77" s="150"/>
      <c r="AD77" s="150"/>
      <c r="AE77" s="151"/>
      <c r="AF77" s="150"/>
      <c r="AG77" s="150"/>
      <c r="AH77" s="150"/>
      <c r="AI77" s="151"/>
      <c r="AJ77" s="150"/>
      <c r="AK77" s="150"/>
      <c r="AL77" s="150"/>
      <c r="AM77" s="151"/>
      <c r="AN77" s="150"/>
      <c r="AO77" s="150"/>
      <c r="AP77" s="150"/>
      <c r="AQ77" s="151"/>
      <c r="AR77" s="150"/>
      <c r="AS77" s="150"/>
      <c r="AT77" s="153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</row>
    <row r="78" spans="1:58" s="81" customFormat="1">
      <c r="A78" s="122"/>
      <c r="B78" s="123"/>
      <c r="C78" s="78"/>
      <c r="D78" s="122"/>
      <c r="G78" s="124"/>
      <c r="H78" s="124"/>
      <c r="I78" s="147"/>
      <c r="J78" s="124"/>
      <c r="K78" s="148"/>
      <c r="L78" s="126"/>
      <c r="M78" s="149"/>
      <c r="N78" s="150"/>
      <c r="O78" s="151"/>
      <c r="P78" s="150"/>
      <c r="Q78" s="150"/>
      <c r="R78" s="150"/>
      <c r="S78" s="151"/>
      <c r="T78" s="150"/>
      <c r="U78" s="150"/>
      <c r="V78" s="150"/>
      <c r="W78" s="151"/>
      <c r="X78" s="150"/>
      <c r="Y78" s="150"/>
      <c r="Z78" s="150"/>
      <c r="AA78" s="151"/>
      <c r="AB78" s="150"/>
      <c r="AC78" s="150"/>
      <c r="AD78" s="150"/>
      <c r="AE78" s="151"/>
      <c r="AF78" s="150"/>
      <c r="AG78" s="150"/>
      <c r="AH78" s="150"/>
      <c r="AI78" s="151"/>
      <c r="AJ78" s="150"/>
      <c r="AK78" s="150"/>
      <c r="AL78" s="150"/>
      <c r="AM78" s="151"/>
      <c r="AN78" s="150"/>
      <c r="AO78" s="150"/>
      <c r="AP78" s="150"/>
      <c r="AQ78" s="151"/>
      <c r="AR78" s="150"/>
      <c r="AS78" s="150"/>
      <c r="AT78" s="153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</row>
    <row r="79" spans="1:58" s="81" customFormat="1">
      <c r="A79" s="122"/>
      <c r="B79" s="123"/>
      <c r="C79" s="78"/>
      <c r="D79" s="122"/>
      <c r="G79" s="124"/>
      <c r="H79" s="124"/>
      <c r="I79" s="147"/>
      <c r="J79" s="124"/>
      <c r="K79" s="148"/>
      <c r="L79" s="126"/>
      <c r="M79" s="149"/>
      <c r="N79" s="150"/>
      <c r="O79" s="151"/>
      <c r="P79" s="150"/>
      <c r="Q79" s="150"/>
      <c r="R79" s="150"/>
      <c r="S79" s="151"/>
      <c r="T79" s="150"/>
      <c r="U79" s="150"/>
      <c r="V79" s="150"/>
      <c r="W79" s="151"/>
      <c r="X79" s="150"/>
      <c r="Y79" s="150"/>
      <c r="Z79" s="150"/>
      <c r="AA79" s="151"/>
      <c r="AB79" s="150"/>
      <c r="AC79" s="150"/>
      <c r="AD79" s="150"/>
      <c r="AE79" s="151"/>
      <c r="AF79" s="150"/>
      <c r="AG79" s="150"/>
      <c r="AH79" s="150"/>
      <c r="AI79" s="151"/>
      <c r="AJ79" s="150"/>
      <c r="AK79" s="150"/>
      <c r="AL79" s="150"/>
      <c r="AM79" s="151"/>
      <c r="AN79" s="150"/>
      <c r="AO79" s="150"/>
      <c r="AP79" s="150"/>
      <c r="AQ79" s="151"/>
      <c r="AR79" s="150"/>
      <c r="AS79" s="150"/>
      <c r="AT79" s="153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</row>
    <row r="80" spans="1:58" s="81" customFormat="1">
      <c r="A80" s="122"/>
      <c r="B80" s="123"/>
      <c r="C80" s="78"/>
      <c r="D80" s="122"/>
      <c r="G80" s="124"/>
      <c r="H80" s="124"/>
      <c r="I80" s="147"/>
      <c r="J80" s="124"/>
      <c r="K80" s="148"/>
      <c r="L80" s="126"/>
      <c r="M80" s="149"/>
      <c r="N80" s="150"/>
      <c r="O80" s="151"/>
      <c r="P80" s="150"/>
      <c r="Q80" s="150"/>
      <c r="R80" s="150"/>
      <c r="S80" s="151"/>
      <c r="T80" s="150"/>
      <c r="U80" s="150"/>
      <c r="V80" s="150"/>
      <c r="W80" s="151"/>
      <c r="X80" s="150"/>
      <c r="Y80" s="150"/>
      <c r="Z80" s="150"/>
      <c r="AA80" s="151"/>
      <c r="AB80" s="150"/>
      <c r="AC80" s="150"/>
      <c r="AD80" s="150"/>
      <c r="AE80" s="151"/>
      <c r="AF80" s="150"/>
      <c r="AG80" s="150"/>
      <c r="AH80" s="150"/>
      <c r="AI80" s="151"/>
      <c r="AJ80" s="150"/>
      <c r="AK80" s="150"/>
      <c r="AL80" s="150"/>
      <c r="AM80" s="151"/>
      <c r="AN80" s="150"/>
      <c r="AO80" s="150"/>
      <c r="AP80" s="150"/>
      <c r="AQ80" s="151"/>
      <c r="AR80" s="150"/>
      <c r="AS80" s="150"/>
      <c r="AT80" s="153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</row>
    <row r="81" spans="1:58" s="81" customFormat="1">
      <c r="A81" s="122"/>
      <c r="B81" s="123"/>
      <c r="C81" s="78"/>
      <c r="D81" s="122"/>
      <c r="G81" s="124"/>
      <c r="H81" s="124"/>
      <c r="I81" s="147"/>
      <c r="J81" s="124"/>
      <c r="K81" s="148"/>
      <c r="L81" s="126"/>
      <c r="M81" s="149"/>
      <c r="N81" s="150"/>
      <c r="O81" s="151"/>
      <c r="P81" s="150"/>
      <c r="Q81" s="150"/>
      <c r="R81" s="150"/>
      <c r="S81" s="151"/>
      <c r="T81" s="150"/>
      <c r="U81" s="150"/>
      <c r="V81" s="150"/>
      <c r="W81" s="151"/>
      <c r="X81" s="150"/>
      <c r="Y81" s="150"/>
      <c r="Z81" s="150"/>
      <c r="AA81" s="151"/>
      <c r="AB81" s="150"/>
      <c r="AC81" s="150"/>
      <c r="AD81" s="150"/>
      <c r="AE81" s="151"/>
      <c r="AF81" s="150"/>
      <c r="AG81" s="150"/>
      <c r="AH81" s="150"/>
      <c r="AI81" s="151"/>
      <c r="AJ81" s="150"/>
      <c r="AK81" s="150"/>
      <c r="AL81" s="150"/>
      <c r="AM81" s="151"/>
      <c r="AN81" s="150"/>
      <c r="AO81" s="150"/>
      <c r="AP81" s="150"/>
      <c r="AQ81" s="151"/>
      <c r="AR81" s="150"/>
      <c r="AS81" s="150"/>
      <c r="AT81" s="153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</row>
    <row r="82" spans="1:58" s="81" customFormat="1">
      <c r="A82" s="122"/>
      <c r="B82" s="123"/>
      <c r="C82" s="78"/>
      <c r="D82" s="122"/>
      <c r="G82" s="124"/>
      <c r="H82" s="124"/>
      <c r="I82" s="147"/>
      <c r="J82" s="124"/>
      <c r="K82" s="148"/>
      <c r="L82" s="126"/>
      <c r="M82" s="149"/>
      <c r="N82" s="150"/>
      <c r="O82" s="151"/>
      <c r="P82" s="150"/>
      <c r="Q82" s="150"/>
      <c r="R82" s="150"/>
      <c r="S82" s="151"/>
      <c r="T82" s="150"/>
      <c r="U82" s="150"/>
      <c r="V82" s="150"/>
      <c r="W82" s="151"/>
      <c r="X82" s="150"/>
      <c r="Y82" s="150"/>
      <c r="Z82" s="150"/>
      <c r="AA82" s="151"/>
      <c r="AB82" s="150"/>
      <c r="AC82" s="150"/>
      <c r="AD82" s="150"/>
      <c r="AE82" s="151"/>
      <c r="AF82" s="150"/>
      <c r="AG82" s="150"/>
      <c r="AH82" s="150"/>
      <c r="AI82" s="151"/>
      <c r="AJ82" s="150"/>
      <c r="AK82" s="150"/>
      <c r="AL82" s="150"/>
      <c r="AM82" s="151"/>
      <c r="AN82" s="150"/>
      <c r="AO82" s="150"/>
      <c r="AP82" s="150"/>
      <c r="AQ82" s="151"/>
      <c r="AR82" s="150"/>
      <c r="AS82" s="150"/>
      <c r="AT82" s="153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</row>
    <row r="83" spans="1:58" s="81" customFormat="1">
      <c r="A83" s="122"/>
      <c r="B83" s="123"/>
      <c r="C83" s="78"/>
      <c r="D83" s="122"/>
      <c r="G83" s="124"/>
      <c r="H83" s="124"/>
      <c r="I83" s="147"/>
      <c r="J83" s="124"/>
      <c r="K83" s="148"/>
      <c r="L83" s="126"/>
      <c r="M83" s="149"/>
      <c r="N83" s="150"/>
      <c r="O83" s="151"/>
      <c r="P83" s="150"/>
      <c r="Q83" s="150"/>
      <c r="R83" s="150"/>
      <c r="S83" s="151"/>
      <c r="T83" s="150"/>
      <c r="U83" s="150"/>
      <c r="V83" s="150"/>
      <c r="W83" s="151"/>
      <c r="X83" s="150"/>
      <c r="Y83" s="150"/>
      <c r="Z83" s="150"/>
      <c r="AA83" s="151"/>
      <c r="AB83" s="150"/>
      <c r="AC83" s="150"/>
      <c r="AD83" s="150"/>
      <c r="AE83" s="151"/>
      <c r="AF83" s="150"/>
      <c r="AG83" s="150"/>
      <c r="AH83" s="150"/>
      <c r="AI83" s="151"/>
      <c r="AJ83" s="150"/>
      <c r="AK83" s="150"/>
      <c r="AL83" s="150"/>
      <c r="AM83" s="151"/>
      <c r="AN83" s="150"/>
      <c r="AO83" s="150"/>
      <c r="AP83" s="150"/>
      <c r="AQ83" s="151"/>
      <c r="AR83" s="150"/>
      <c r="AS83" s="150"/>
      <c r="AT83" s="153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</row>
    <row r="84" spans="1:58" s="81" customFormat="1">
      <c r="A84" s="122"/>
      <c r="B84" s="123"/>
      <c r="C84" s="78"/>
      <c r="D84" s="122"/>
      <c r="G84" s="124"/>
      <c r="H84" s="124"/>
      <c r="I84" s="147"/>
      <c r="J84" s="124"/>
      <c r="K84" s="148"/>
      <c r="L84" s="126"/>
      <c r="M84" s="149"/>
      <c r="N84" s="150"/>
      <c r="O84" s="151"/>
      <c r="P84" s="150"/>
      <c r="Q84" s="150"/>
      <c r="R84" s="150"/>
      <c r="S84" s="151"/>
      <c r="T84" s="150"/>
      <c r="U84" s="150"/>
      <c r="V84" s="150"/>
      <c r="W84" s="151"/>
      <c r="X84" s="150"/>
      <c r="Y84" s="150"/>
      <c r="Z84" s="150"/>
      <c r="AA84" s="151"/>
      <c r="AB84" s="150"/>
      <c r="AC84" s="150"/>
      <c r="AD84" s="150"/>
      <c r="AE84" s="151"/>
      <c r="AF84" s="150"/>
      <c r="AG84" s="150"/>
      <c r="AH84" s="150"/>
      <c r="AI84" s="151"/>
      <c r="AJ84" s="150"/>
      <c r="AK84" s="150"/>
      <c r="AL84" s="150"/>
      <c r="AM84" s="151"/>
      <c r="AN84" s="150"/>
      <c r="AO84" s="150"/>
      <c r="AP84" s="150"/>
      <c r="AQ84" s="151"/>
      <c r="AR84" s="150"/>
      <c r="AS84" s="150"/>
      <c r="AT84" s="153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</row>
    <row r="85" spans="1:58" s="81" customFormat="1">
      <c r="A85" s="122"/>
      <c r="B85" s="123"/>
      <c r="C85" s="78"/>
      <c r="D85" s="122"/>
      <c r="G85" s="124"/>
      <c r="H85" s="124"/>
      <c r="I85" s="147"/>
      <c r="J85" s="124"/>
      <c r="K85" s="148"/>
      <c r="L85" s="126"/>
      <c r="M85" s="149"/>
      <c r="N85" s="150"/>
      <c r="O85" s="151"/>
      <c r="P85" s="150"/>
      <c r="Q85" s="150"/>
      <c r="R85" s="150"/>
      <c r="S85" s="151"/>
      <c r="T85" s="150"/>
      <c r="U85" s="150"/>
      <c r="V85" s="150"/>
      <c r="W85" s="151"/>
      <c r="X85" s="150"/>
      <c r="Y85" s="150"/>
      <c r="Z85" s="150"/>
      <c r="AA85" s="151"/>
      <c r="AB85" s="150"/>
      <c r="AC85" s="150"/>
      <c r="AD85" s="150"/>
      <c r="AE85" s="151"/>
      <c r="AF85" s="150"/>
      <c r="AG85" s="150"/>
      <c r="AH85" s="150"/>
      <c r="AI85" s="151"/>
      <c r="AJ85" s="150"/>
      <c r="AK85" s="150"/>
      <c r="AL85" s="150"/>
      <c r="AM85" s="151"/>
      <c r="AN85" s="150"/>
      <c r="AO85" s="150"/>
      <c r="AP85" s="150"/>
      <c r="AQ85" s="151"/>
      <c r="AR85" s="150"/>
      <c r="AS85" s="150"/>
      <c r="AT85" s="153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</row>
    <row r="86" spans="1:58" s="81" customFormat="1">
      <c r="A86" s="122"/>
      <c r="B86" s="123"/>
      <c r="C86" s="78"/>
      <c r="D86" s="122"/>
      <c r="G86" s="124"/>
      <c r="H86" s="124"/>
      <c r="I86" s="147"/>
      <c r="J86" s="124"/>
      <c r="K86" s="148"/>
      <c r="L86" s="126"/>
      <c r="M86" s="149"/>
      <c r="N86" s="150"/>
      <c r="O86" s="151"/>
      <c r="P86" s="150"/>
      <c r="Q86" s="150"/>
      <c r="R86" s="150"/>
      <c r="S86" s="151"/>
      <c r="T86" s="150"/>
      <c r="U86" s="150"/>
      <c r="V86" s="150"/>
      <c r="W86" s="151"/>
      <c r="X86" s="150"/>
      <c r="Y86" s="150"/>
      <c r="Z86" s="150"/>
      <c r="AA86" s="151"/>
      <c r="AB86" s="150"/>
      <c r="AC86" s="150"/>
      <c r="AD86" s="150"/>
      <c r="AE86" s="151"/>
      <c r="AF86" s="150"/>
      <c r="AG86" s="150"/>
      <c r="AH86" s="150"/>
      <c r="AI86" s="151"/>
      <c r="AJ86" s="150"/>
      <c r="AK86" s="150"/>
      <c r="AL86" s="150"/>
      <c r="AM86" s="151"/>
      <c r="AN86" s="150"/>
      <c r="AO86" s="150"/>
      <c r="AP86" s="150"/>
      <c r="AQ86" s="151"/>
      <c r="AR86" s="150"/>
      <c r="AS86" s="150"/>
      <c r="AT86" s="153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</row>
    <row r="87" spans="1:58" s="81" customFormat="1">
      <c r="A87" s="122"/>
      <c r="B87" s="123"/>
      <c r="C87" s="78"/>
      <c r="D87" s="122"/>
      <c r="G87" s="124"/>
      <c r="H87" s="124"/>
      <c r="I87" s="147"/>
      <c r="J87" s="124"/>
      <c r="K87" s="148"/>
      <c r="L87" s="126"/>
      <c r="M87" s="149"/>
      <c r="N87" s="150"/>
      <c r="O87" s="151"/>
      <c r="P87" s="150"/>
      <c r="Q87" s="150"/>
      <c r="R87" s="150"/>
      <c r="S87" s="151"/>
      <c r="T87" s="150"/>
      <c r="U87" s="150"/>
      <c r="V87" s="150"/>
      <c r="W87" s="151"/>
      <c r="X87" s="150"/>
      <c r="Y87" s="150"/>
      <c r="Z87" s="150"/>
      <c r="AA87" s="151"/>
      <c r="AB87" s="150"/>
      <c r="AC87" s="150"/>
      <c r="AD87" s="150"/>
      <c r="AE87" s="151"/>
      <c r="AF87" s="150"/>
      <c r="AG87" s="150"/>
      <c r="AH87" s="150"/>
      <c r="AI87" s="151"/>
      <c r="AJ87" s="150"/>
      <c r="AK87" s="150"/>
      <c r="AL87" s="150"/>
      <c r="AM87" s="151"/>
      <c r="AN87" s="150"/>
      <c r="AO87" s="150"/>
      <c r="AP87" s="150"/>
      <c r="AQ87" s="151"/>
      <c r="AR87" s="150"/>
      <c r="AS87" s="150"/>
      <c r="AT87" s="153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</row>
    <row r="88" spans="1:58" s="81" customFormat="1">
      <c r="A88" s="122"/>
      <c r="B88" s="123"/>
      <c r="C88" s="78"/>
      <c r="D88" s="122"/>
      <c r="G88" s="124"/>
      <c r="H88" s="124"/>
      <c r="I88" s="147"/>
      <c r="J88" s="124"/>
      <c r="K88" s="148"/>
      <c r="L88" s="126"/>
      <c r="M88" s="149"/>
      <c r="N88" s="150"/>
      <c r="O88" s="151"/>
      <c r="P88" s="150"/>
      <c r="Q88" s="150"/>
      <c r="R88" s="150"/>
      <c r="S88" s="151"/>
      <c r="T88" s="150"/>
      <c r="U88" s="150"/>
      <c r="V88" s="150"/>
      <c r="W88" s="151"/>
      <c r="X88" s="150"/>
      <c r="Y88" s="150"/>
      <c r="Z88" s="150"/>
      <c r="AA88" s="151"/>
      <c r="AB88" s="150"/>
      <c r="AC88" s="150"/>
      <c r="AD88" s="150"/>
      <c r="AE88" s="151"/>
      <c r="AF88" s="150"/>
      <c r="AG88" s="150"/>
      <c r="AH88" s="150"/>
      <c r="AI88" s="151"/>
      <c r="AJ88" s="150"/>
      <c r="AK88" s="150"/>
      <c r="AL88" s="150"/>
      <c r="AM88" s="151"/>
      <c r="AN88" s="150"/>
      <c r="AO88" s="150"/>
      <c r="AP88" s="150"/>
      <c r="AQ88" s="151"/>
      <c r="AR88" s="150"/>
      <c r="AS88" s="150"/>
      <c r="AT88" s="153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</row>
    <row r="89" spans="1:58" s="81" customFormat="1">
      <c r="A89" s="122"/>
      <c r="B89" s="123"/>
      <c r="C89" s="78"/>
      <c r="D89" s="122"/>
      <c r="G89" s="124"/>
      <c r="H89" s="124"/>
      <c r="I89" s="147"/>
      <c r="J89" s="124"/>
      <c r="K89" s="148"/>
      <c r="L89" s="126"/>
      <c r="M89" s="149"/>
      <c r="N89" s="150"/>
      <c r="O89" s="151"/>
      <c r="P89" s="150"/>
      <c r="Q89" s="150"/>
      <c r="R89" s="150"/>
      <c r="S89" s="151"/>
      <c r="T89" s="150"/>
      <c r="U89" s="150"/>
      <c r="V89" s="150"/>
      <c r="W89" s="151"/>
      <c r="X89" s="150"/>
      <c r="Y89" s="150"/>
      <c r="Z89" s="150"/>
      <c r="AA89" s="151"/>
      <c r="AB89" s="150"/>
      <c r="AC89" s="150"/>
      <c r="AD89" s="150"/>
      <c r="AE89" s="151"/>
      <c r="AF89" s="150"/>
      <c r="AG89" s="150"/>
      <c r="AH89" s="150"/>
      <c r="AI89" s="151"/>
      <c r="AJ89" s="150"/>
      <c r="AK89" s="150"/>
      <c r="AL89" s="150"/>
      <c r="AM89" s="151"/>
      <c r="AN89" s="150"/>
      <c r="AO89" s="150"/>
      <c r="AP89" s="150"/>
      <c r="AQ89" s="151"/>
      <c r="AR89" s="150"/>
      <c r="AS89" s="150"/>
      <c r="AT89" s="153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</row>
    <row r="90" spans="1:58" s="81" customFormat="1">
      <c r="A90" s="122"/>
      <c r="B90" s="123"/>
      <c r="C90" s="78"/>
      <c r="D90" s="122"/>
      <c r="G90" s="124"/>
      <c r="H90" s="124"/>
      <c r="I90" s="147"/>
      <c r="J90" s="124"/>
      <c r="K90" s="148"/>
      <c r="L90" s="126"/>
      <c r="M90" s="149"/>
      <c r="N90" s="150"/>
      <c r="O90" s="151"/>
      <c r="P90" s="150"/>
      <c r="Q90" s="150"/>
      <c r="R90" s="150"/>
      <c r="S90" s="151"/>
      <c r="T90" s="150"/>
      <c r="U90" s="150"/>
      <c r="V90" s="150"/>
      <c r="W90" s="151"/>
      <c r="X90" s="150"/>
      <c r="Y90" s="150"/>
      <c r="Z90" s="150"/>
      <c r="AA90" s="151"/>
      <c r="AB90" s="150"/>
      <c r="AC90" s="150"/>
      <c r="AD90" s="150"/>
      <c r="AE90" s="151"/>
      <c r="AF90" s="150"/>
      <c r="AG90" s="150"/>
      <c r="AH90" s="150"/>
      <c r="AI90" s="151"/>
      <c r="AJ90" s="150"/>
      <c r="AK90" s="150"/>
      <c r="AL90" s="150"/>
      <c r="AM90" s="151"/>
      <c r="AN90" s="150"/>
      <c r="AO90" s="150"/>
      <c r="AP90" s="150"/>
      <c r="AQ90" s="151"/>
      <c r="AR90" s="150"/>
      <c r="AS90" s="150"/>
      <c r="AT90" s="153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</row>
    <row r="91" spans="1:58" s="81" customFormat="1">
      <c r="A91" s="122"/>
      <c r="B91" s="123"/>
      <c r="C91" s="78"/>
      <c r="D91" s="122"/>
      <c r="G91" s="124"/>
      <c r="H91" s="124"/>
      <c r="I91" s="147"/>
      <c r="J91" s="124"/>
      <c r="K91" s="148"/>
      <c r="L91" s="126"/>
      <c r="M91" s="149"/>
      <c r="N91" s="150"/>
      <c r="O91" s="151"/>
      <c r="P91" s="150"/>
      <c r="Q91" s="150"/>
      <c r="R91" s="150"/>
      <c r="S91" s="151"/>
      <c r="T91" s="150"/>
      <c r="U91" s="150"/>
      <c r="V91" s="150"/>
      <c r="W91" s="151"/>
      <c r="X91" s="150"/>
      <c r="Y91" s="150"/>
      <c r="Z91" s="150"/>
      <c r="AA91" s="151"/>
      <c r="AB91" s="150"/>
      <c r="AC91" s="150"/>
      <c r="AD91" s="150"/>
      <c r="AE91" s="151"/>
      <c r="AF91" s="150"/>
      <c r="AG91" s="150"/>
      <c r="AH91" s="150"/>
      <c r="AI91" s="151"/>
      <c r="AJ91" s="150"/>
      <c r="AK91" s="150"/>
      <c r="AL91" s="150"/>
      <c r="AM91" s="151"/>
      <c r="AN91" s="150"/>
      <c r="AO91" s="150"/>
      <c r="AP91" s="150"/>
      <c r="AQ91" s="151"/>
      <c r="AR91" s="150"/>
      <c r="AS91" s="150"/>
      <c r="AT91" s="153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</row>
    <row r="92" spans="1:58" s="81" customFormat="1">
      <c r="A92" s="122"/>
      <c r="B92" s="123"/>
      <c r="C92" s="78"/>
      <c r="D92" s="122"/>
      <c r="G92" s="124"/>
      <c r="H92" s="124"/>
      <c r="I92" s="147"/>
      <c r="J92" s="124"/>
      <c r="K92" s="148"/>
      <c r="L92" s="126"/>
      <c r="M92" s="149"/>
      <c r="N92" s="150"/>
      <c r="O92" s="151"/>
      <c r="P92" s="150"/>
      <c r="Q92" s="150"/>
      <c r="R92" s="150"/>
      <c r="S92" s="151"/>
      <c r="T92" s="150"/>
      <c r="U92" s="150"/>
      <c r="V92" s="150"/>
      <c r="W92" s="151"/>
      <c r="X92" s="150"/>
      <c r="Y92" s="150"/>
      <c r="Z92" s="150"/>
      <c r="AA92" s="151"/>
      <c r="AB92" s="150"/>
      <c r="AC92" s="150"/>
      <c r="AD92" s="150"/>
      <c r="AE92" s="151"/>
      <c r="AF92" s="150"/>
      <c r="AG92" s="150"/>
      <c r="AH92" s="150"/>
      <c r="AI92" s="151"/>
      <c r="AJ92" s="150"/>
      <c r="AK92" s="150"/>
      <c r="AL92" s="150"/>
      <c r="AM92" s="151"/>
      <c r="AN92" s="150"/>
      <c r="AO92" s="150"/>
      <c r="AP92" s="150"/>
      <c r="AQ92" s="151"/>
      <c r="AR92" s="150"/>
      <c r="AS92" s="150"/>
      <c r="AT92" s="153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</row>
    <row r="93" spans="1:58" s="81" customFormat="1">
      <c r="A93" s="122"/>
      <c r="B93" s="123"/>
      <c r="C93" s="78"/>
      <c r="D93" s="122"/>
      <c r="G93" s="124"/>
      <c r="H93" s="124"/>
      <c r="I93" s="147"/>
      <c r="J93" s="124"/>
      <c r="K93" s="148"/>
      <c r="L93" s="126"/>
      <c r="M93" s="149"/>
      <c r="N93" s="150"/>
      <c r="O93" s="151"/>
      <c r="P93" s="150"/>
      <c r="Q93" s="150"/>
      <c r="R93" s="150"/>
      <c r="S93" s="151"/>
      <c r="T93" s="150"/>
      <c r="U93" s="150"/>
      <c r="V93" s="150"/>
      <c r="W93" s="151"/>
      <c r="X93" s="150"/>
      <c r="Y93" s="150"/>
      <c r="Z93" s="150"/>
      <c r="AA93" s="151"/>
      <c r="AB93" s="150"/>
      <c r="AC93" s="150"/>
      <c r="AD93" s="150"/>
      <c r="AE93" s="151"/>
      <c r="AF93" s="150"/>
      <c r="AG93" s="150"/>
      <c r="AH93" s="150"/>
      <c r="AI93" s="151"/>
      <c r="AJ93" s="150"/>
      <c r="AK93" s="150"/>
      <c r="AL93" s="150"/>
      <c r="AM93" s="151"/>
      <c r="AN93" s="150"/>
      <c r="AO93" s="150"/>
      <c r="AP93" s="150"/>
      <c r="AQ93" s="151"/>
      <c r="AR93" s="150"/>
      <c r="AS93" s="150"/>
      <c r="AT93" s="153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</row>
    <row r="94" spans="1:58" s="81" customFormat="1">
      <c r="A94" s="122"/>
      <c r="B94" s="123"/>
      <c r="C94" s="78"/>
      <c r="D94" s="122"/>
      <c r="G94" s="124"/>
      <c r="H94" s="124"/>
      <c r="I94" s="147"/>
      <c r="J94" s="124"/>
      <c r="K94" s="148"/>
      <c r="L94" s="126"/>
      <c r="M94" s="149"/>
      <c r="N94" s="150"/>
      <c r="O94" s="151"/>
      <c r="P94" s="150"/>
      <c r="Q94" s="150"/>
      <c r="R94" s="150"/>
      <c r="S94" s="151"/>
      <c r="T94" s="150"/>
      <c r="U94" s="150"/>
      <c r="V94" s="150"/>
      <c r="W94" s="151"/>
      <c r="X94" s="150"/>
      <c r="Y94" s="150"/>
      <c r="Z94" s="150"/>
      <c r="AA94" s="151"/>
      <c r="AB94" s="150"/>
      <c r="AC94" s="150"/>
      <c r="AD94" s="150"/>
      <c r="AE94" s="151"/>
      <c r="AF94" s="150"/>
      <c r="AG94" s="150"/>
      <c r="AH94" s="150"/>
      <c r="AI94" s="151"/>
      <c r="AJ94" s="150"/>
      <c r="AK94" s="150"/>
      <c r="AL94" s="150"/>
      <c r="AM94" s="151"/>
      <c r="AN94" s="150"/>
      <c r="AO94" s="150"/>
      <c r="AP94" s="150"/>
      <c r="AQ94" s="151"/>
      <c r="AR94" s="150"/>
      <c r="AS94" s="150"/>
      <c r="AT94" s="153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</row>
    <row r="95" spans="1:58" s="81" customFormat="1">
      <c r="A95" s="122"/>
      <c r="B95" s="123"/>
      <c r="C95" s="78"/>
      <c r="D95" s="122"/>
      <c r="G95" s="124"/>
      <c r="H95" s="124"/>
      <c r="I95" s="147"/>
      <c r="J95" s="124"/>
      <c r="K95" s="148"/>
      <c r="L95" s="126"/>
      <c r="M95" s="149"/>
      <c r="N95" s="150"/>
      <c r="O95" s="151"/>
      <c r="P95" s="150"/>
      <c r="Q95" s="150"/>
      <c r="R95" s="150"/>
      <c r="S95" s="151"/>
      <c r="T95" s="150"/>
      <c r="U95" s="150"/>
      <c r="V95" s="150"/>
      <c r="W95" s="151"/>
      <c r="X95" s="150"/>
      <c r="Y95" s="150"/>
      <c r="Z95" s="150"/>
      <c r="AA95" s="151"/>
      <c r="AB95" s="150"/>
      <c r="AC95" s="150"/>
      <c r="AD95" s="150"/>
      <c r="AE95" s="151"/>
      <c r="AF95" s="150"/>
      <c r="AG95" s="150"/>
      <c r="AH95" s="150"/>
      <c r="AI95" s="151"/>
      <c r="AJ95" s="150"/>
      <c r="AK95" s="150"/>
      <c r="AL95" s="150"/>
      <c r="AM95" s="151"/>
      <c r="AN95" s="150"/>
      <c r="AO95" s="150"/>
      <c r="AP95" s="150"/>
      <c r="AQ95" s="151"/>
      <c r="AR95" s="150"/>
      <c r="AS95" s="150"/>
      <c r="AT95" s="153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</row>
    <row r="96" spans="1:58" s="81" customFormat="1">
      <c r="A96" s="122"/>
      <c r="B96" s="123"/>
      <c r="C96" s="78"/>
      <c r="D96" s="122"/>
      <c r="G96" s="124"/>
      <c r="H96" s="124"/>
      <c r="I96" s="147"/>
      <c r="J96" s="124"/>
      <c r="K96" s="148"/>
      <c r="L96" s="126"/>
      <c r="M96" s="149"/>
      <c r="N96" s="150"/>
      <c r="O96" s="151"/>
      <c r="P96" s="150"/>
      <c r="Q96" s="150"/>
      <c r="R96" s="150"/>
      <c r="S96" s="151"/>
      <c r="T96" s="150"/>
      <c r="U96" s="150"/>
      <c r="V96" s="150"/>
      <c r="W96" s="151"/>
      <c r="X96" s="150"/>
      <c r="Y96" s="150"/>
      <c r="Z96" s="150"/>
      <c r="AA96" s="151"/>
      <c r="AB96" s="150"/>
      <c r="AC96" s="150"/>
      <c r="AD96" s="150"/>
      <c r="AE96" s="151"/>
      <c r="AF96" s="150"/>
      <c r="AG96" s="150"/>
      <c r="AH96" s="150"/>
      <c r="AI96" s="151"/>
      <c r="AJ96" s="150"/>
      <c r="AK96" s="150"/>
      <c r="AL96" s="150"/>
      <c r="AM96" s="151"/>
      <c r="AN96" s="150"/>
      <c r="AO96" s="150"/>
      <c r="AP96" s="150"/>
      <c r="AQ96" s="151"/>
      <c r="AR96" s="150"/>
      <c r="AS96" s="150"/>
      <c r="AT96" s="153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</row>
    <row r="97" spans="1:58" s="81" customFormat="1">
      <c r="A97" s="122"/>
      <c r="B97" s="123"/>
      <c r="C97" s="78"/>
      <c r="D97" s="122"/>
      <c r="G97" s="124"/>
      <c r="H97" s="124"/>
      <c r="I97" s="147"/>
      <c r="J97" s="124"/>
      <c r="K97" s="148"/>
      <c r="L97" s="126"/>
      <c r="M97" s="149"/>
      <c r="N97" s="150"/>
      <c r="O97" s="151"/>
      <c r="P97" s="150"/>
      <c r="Q97" s="150"/>
      <c r="R97" s="150"/>
      <c r="S97" s="151"/>
      <c r="T97" s="150"/>
      <c r="U97" s="150"/>
      <c r="V97" s="150"/>
      <c r="W97" s="151"/>
      <c r="X97" s="150"/>
      <c r="Y97" s="150"/>
      <c r="Z97" s="150"/>
      <c r="AA97" s="151"/>
      <c r="AB97" s="150"/>
      <c r="AC97" s="150"/>
      <c r="AD97" s="150"/>
      <c r="AE97" s="151"/>
      <c r="AF97" s="150"/>
      <c r="AG97" s="150"/>
      <c r="AH97" s="150"/>
      <c r="AI97" s="151"/>
      <c r="AJ97" s="150"/>
      <c r="AK97" s="150"/>
      <c r="AL97" s="150"/>
      <c r="AM97" s="151"/>
      <c r="AN97" s="150"/>
      <c r="AO97" s="150"/>
      <c r="AP97" s="150"/>
      <c r="AQ97" s="151"/>
      <c r="AR97" s="150"/>
      <c r="AS97" s="150"/>
      <c r="AT97" s="153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</row>
    <row r="98" spans="1:58" s="81" customFormat="1">
      <c r="A98" s="122"/>
      <c r="B98" s="123"/>
      <c r="C98" s="78"/>
      <c r="D98" s="122"/>
      <c r="G98" s="124"/>
      <c r="H98" s="124"/>
      <c r="I98" s="147"/>
      <c r="J98" s="124"/>
      <c r="K98" s="148"/>
      <c r="L98" s="126"/>
      <c r="M98" s="149"/>
      <c r="N98" s="150"/>
      <c r="O98" s="151"/>
      <c r="P98" s="150"/>
      <c r="Q98" s="150"/>
      <c r="R98" s="150"/>
      <c r="S98" s="151"/>
      <c r="T98" s="150"/>
      <c r="U98" s="150"/>
      <c r="V98" s="150"/>
      <c r="W98" s="151"/>
      <c r="X98" s="150"/>
      <c r="Y98" s="150"/>
      <c r="Z98" s="150"/>
      <c r="AA98" s="151"/>
      <c r="AB98" s="150"/>
      <c r="AC98" s="150"/>
      <c r="AD98" s="150"/>
      <c r="AE98" s="151"/>
      <c r="AF98" s="150"/>
      <c r="AG98" s="150"/>
      <c r="AH98" s="150"/>
      <c r="AI98" s="151"/>
      <c r="AJ98" s="150"/>
      <c r="AK98" s="150"/>
      <c r="AL98" s="150"/>
      <c r="AM98" s="151"/>
      <c r="AN98" s="150"/>
      <c r="AO98" s="150"/>
      <c r="AP98" s="150"/>
      <c r="AQ98" s="151"/>
      <c r="AR98" s="150"/>
      <c r="AS98" s="150"/>
      <c r="AT98" s="153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</row>
    <row r="99" spans="1:58" s="81" customFormat="1">
      <c r="A99" s="122"/>
      <c r="B99" s="123"/>
      <c r="C99" s="78"/>
      <c r="D99" s="122"/>
      <c r="G99" s="124"/>
      <c r="H99" s="124"/>
      <c r="I99" s="147"/>
      <c r="J99" s="124"/>
      <c r="K99" s="148"/>
      <c r="L99" s="126"/>
      <c r="M99" s="149"/>
      <c r="N99" s="150"/>
      <c r="O99" s="151"/>
      <c r="P99" s="150"/>
      <c r="Q99" s="150"/>
      <c r="R99" s="150"/>
      <c r="S99" s="151"/>
      <c r="T99" s="150"/>
      <c r="U99" s="150"/>
      <c r="V99" s="150"/>
      <c r="W99" s="151"/>
      <c r="X99" s="150"/>
      <c r="Y99" s="150"/>
      <c r="Z99" s="150"/>
      <c r="AA99" s="151"/>
      <c r="AB99" s="150"/>
      <c r="AC99" s="150"/>
      <c r="AD99" s="150"/>
      <c r="AE99" s="151"/>
      <c r="AF99" s="150"/>
      <c r="AG99" s="150"/>
      <c r="AH99" s="150"/>
      <c r="AI99" s="151"/>
      <c r="AJ99" s="150"/>
      <c r="AK99" s="150"/>
      <c r="AL99" s="150"/>
      <c r="AM99" s="151"/>
      <c r="AN99" s="150"/>
      <c r="AO99" s="150"/>
      <c r="AP99" s="150"/>
      <c r="AQ99" s="151"/>
      <c r="AR99" s="150"/>
      <c r="AS99" s="150"/>
      <c r="AT99" s="153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</row>
    <row r="100" spans="1:58" s="81" customFormat="1">
      <c r="A100" s="122"/>
      <c r="B100" s="123"/>
      <c r="C100" s="78"/>
      <c r="D100" s="122"/>
      <c r="G100" s="124"/>
      <c r="H100" s="124"/>
      <c r="I100" s="147"/>
      <c r="J100" s="124"/>
      <c r="K100" s="148"/>
      <c r="L100" s="126"/>
      <c r="M100" s="149"/>
      <c r="N100" s="150"/>
      <c r="O100" s="151"/>
      <c r="P100" s="150"/>
      <c r="Q100" s="150"/>
      <c r="R100" s="150"/>
      <c r="S100" s="151"/>
      <c r="T100" s="150"/>
      <c r="U100" s="150"/>
      <c r="V100" s="150"/>
      <c r="W100" s="151"/>
      <c r="X100" s="150"/>
      <c r="Y100" s="150"/>
      <c r="Z100" s="150"/>
      <c r="AA100" s="151"/>
      <c r="AB100" s="150"/>
      <c r="AC100" s="150"/>
      <c r="AD100" s="150"/>
      <c r="AE100" s="151"/>
      <c r="AF100" s="150"/>
      <c r="AG100" s="150"/>
      <c r="AH100" s="150"/>
      <c r="AI100" s="151"/>
      <c r="AJ100" s="150"/>
      <c r="AK100" s="150"/>
      <c r="AL100" s="150"/>
      <c r="AM100" s="151"/>
      <c r="AN100" s="150"/>
      <c r="AO100" s="150"/>
      <c r="AP100" s="150"/>
      <c r="AQ100" s="151"/>
      <c r="AR100" s="150"/>
      <c r="AS100" s="150"/>
      <c r="AT100" s="153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</row>
    <row r="101" spans="1:58" s="81" customFormat="1">
      <c r="A101" s="122"/>
      <c r="B101" s="123"/>
      <c r="C101" s="78"/>
      <c r="D101" s="122"/>
      <c r="G101" s="124"/>
      <c r="H101" s="124"/>
      <c r="I101" s="147"/>
      <c r="J101" s="124"/>
      <c r="K101" s="148"/>
      <c r="L101" s="126"/>
      <c r="M101" s="149"/>
      <c r="N101" s="150"/>
      <c r="O101" s="151"/>
      <c r="P101" s="150"/>
      <c r="Q101" s="150"/>
      <c r="R101" s="150"/>
      <c r="S101" s="151"/>
      <c r="T101" s="150"/>
      <c r="U101" s="150"/>
      <c r="V101" s="150"/>
      <c r="W101" s="151"/>
      <c r="X101" s="150"/>
      <c r="Y101" s="150"/>
      <c r="Z101" s="150"/>
      <c r="AA101" s="151"/>
      <c r="AB101" s="150"/>
      <c r="AC101" s="150"/>
      <c r="AD101" s="150"/>
      <c r="AE101" s="151"/>
      <c r="AF101" s="150"/>
      <c r="AG101" s="150"/>
      <c r="AH101" s="150"/>
      <c r="AI101" s="151"/>
      <c r="AJ101" s="150"/>
      <c r="AK101" s="150"/>
      <c r="AL101" s="150"/>
      <c r="AM101" s="151"/>
      <c r="AN101" s="150"/>
      <c r="AO101" s="150"/>
      <c r="AP101" s="150"/>
      <c r="AQ101" s="151"/>
      <c r="AR101" s="150"/>
      <c r="AS101" s="150"/>
      <c r="AT101" s="153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</row>
    <row r="102" spans="1:58" s="81" customFormat="1">
      <c r="A102" s="122"/>
      <c r="B102" s="123"/>
      <c r="C102" s="78"/>
      <c r="D102" s="122"/>
      <c r="G102" s="124"/>
      <c r="H102" s="124"/>
      <c r="I102" s="147"/>
      <c r="J102" s="124"/>
      <c r="K102" s="148"/>
      <c r="L102" s="126"/>
      <c r="M102" s="149"/>
      <c r="N102" s="150"/>
      <c r="O102" s="151"/>
      <c r="P102" s="150"/>
      <c r="Q102" s="150"/>
      <c r="R102" s="150"/>
      <c r="S102" s="151"/>
      <c r="T102" s="150"/>
      <c r="U102" s="150"/>
      <c r="V102" s="150"/>
      <c r="W102" s="151"/>
      <c r="X102" s="150"/>
      <c r="Y102" s="150"/>
      <c r="Z102" s="150"/>
      <c r="AA102" s="151"/>
      <c r="AB102" s="150"/>
      <c r="AC102" s="150"/>
      <c r="AD102" s="150"/>
      <c r="AE102" s="151"/>
      <c r="AF102" s="150"/>
      <c r="AG102" s="150"/>
      <c r="AH102" s="150"/>
      <c r="AI102" s="151"/>
      <c r="AJ102" s="150"/>
      <c r="AK102" s="150"/>
      <c r="AL102" s="150"/>
      <c r="AM102" s="151"/>
      <c r="AN102" s="150"/>
      <c r="AO102" s="150"/>
      <c r="AP102" s="150"/>
      <c r="AQ102" s="151"/>
      <c r="AR102" s="150"/>
      <c r="AS102" s="150"/>
      <c r="AT102" s="153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</row>
    <row r="103" spans="1:58" s="81" customFormat="1">
      <c r="A103" s="122"/>
      <c r="B103" s="123"/>
      <c r="C103" s="78"/>
      <c r="D103" s="122"/>
      <c r="G103" s="124"/>
      <c r="H103" s="124"/>
      <c r="I103" s="147"/>
      <c r="J103" s="124"/>
      <c r="K103" s="148"/>
      <c r="L103" s="126"/>
      <c r="M103" s="149"/>
      <c r="N103" s="150"/>
      <c r="O103" s="151"/>
      <c r="P103" s="150"/>
      <c r="Q103" s="150"/>
      <c r="R103" s="150"/>
      <c r="S103" s="151"/>
      <c r="T103" s="150"/>
      <c r="U103" s="150"/>
      <c r="V103" s="150"/>
      <c r="W103" s="151"/>
      <c r="X103" s="150"/>
      <c r="Y103" s="150"/>
      <c r="Z103" s="150"/>
      <c r="AA103" s="151"/>
      <c r="AB103" s="150"/>
      <c r="AC103" s="150"/>
      <c r="AD103" s="150"/>
      <c r="AE103" s="151"/>
      <c r="AF103" s="150"/>
      <c r="AG103" s="150"/>
      <c r="AH103" s="150"/>
      <c r="AI103" s="151"/>
      <c r="AJ103" s="150"/>
      <c r="AK103" s="150"/>
      <c r="AL103" s="150"/>
      <c r="AM103" s="151"/>
      <c r="AN103" s="150"/>
      <c r="AO103" s="150"/>
      <c r="AP103" s="150"/>
      <c r="AQ103" s="151"/>
      <c r="AR103" s="150"/>
      <c r="AS103" s="150"/>
      <c r="AT103" s="153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</row>
    <row r="104" spans="1:58" s="81" customFormat="1">
      <c r="A104" s="122"/>
      <c r="B104" s="123"/>
      <c r="C104" s="78"/>
      <c r="D104" s="122"/>
      <c r="G104" s="124"/>
      <c r="H104" s="124"/>
      <c r="I104" s="147"/>
      <c r="J104" s="124"/>
      <c r="K104" s="148"/>
      <c r="L104" s="126"/>
      <c r="M104" s="149"/>
      <c r="N104" s="150"/>
      <c r="O104" s="151"/>
      <c r="P104" s="150"/>
      <c r="Q104" s="150"/>
      <c r="R104" s="150"/>
      <c r="S104" s="151"/>
      <c r="T104" s="150"/>
      <c r="U104" s="150"/>
      <c r="V104" s="150"/>
      <c r="W104" s="151"/>
      <c r="X104" s="150"/>
      <c r="Y104" s="150"/>
      <c r="Z104" s="150"/>
      <c r="AA104" s="151"/>
      <c r="AB104" s="150"/>
      <c r="AC104" s="150"/>
      <c r="AD104" s="150"/>
      <c r="AE104" s="151"/>
      <c r="AF104" s="150"/>
      <c r="AG104" s="150"/>
      <c r="AH104" s="150"/>
      <c r="AI104" s="151"/>
      <c r="AJ104" s="150"/>
      <c r="AK104" s="150"/>
      <c r="AL104" s="150"/>
      <c r="AM104" s="151"/>
      <c r="AN104" s="150"/>
      <c r="AO104" s="150"/>
      <c r="AP104" s="150"/>
      <c r="AQ104" s="151"/>
      <c r="AR104" s="150"/>
      <c r="AS104" s="150"/>
      <c r="AT104" s="153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</row>
    <row r="105" spans="1:58" s="81" customFormat="1">
      <c r="A105" s="122"/>
      <c r="B105" s="123"/>
      <c r="C105" s="78"/>
      <c r="D105" s="122"/>
      <c r="G105" s="124"/>
      <c r="H105" s="124"/>
      <c r="I105" s="147"/>
      <c r="J105" s="124"/>
      <c r="K105" s="148"/>
      <c r="L105" s="126"/>
      <c r="M105" s="149"/>
      <c r="N105" s="150"/>
      <c r="O105" s="151"/>
      <c r="P105" s="150"/>
      <c r="Q105" s="150"/>
      <c r="R105" s="150"/>
      <c r="S105" s="151"/>
      <c r="T105" s="150"/>
      <c r="U105" s="150"/>
      <c r="V105" s="150"/>
      <c r="W105" s="151"/>
      <c r="X105" s="150"/>
      <c r="Y105" s="150"/>
      <c r="Z105" s="150"/>
      <c r="AA105" s="151"/>
      <c r="AB105" s="150"/>
      <c r="AC105" s="150"/>
      <c r="AD105" s="150"/>
      <c r="AE105" s="151"/>
      <c r="AF105" s="150"/>
      <c r="AG105" s="150"/>
      <c r="AH105" s="150"/>
      <c r="AI105" s="151"/>
      <c r="AJ105" s="150"/>
      <c r="AK105" s="150"/>
      <c r="AL105" s="150"/>
      <c r="AM105" s="151"/>
      <c r="AN105" s="150"/>
      <c r="AO105" s="150"/>
      <c r="AP105" s="150"/>
      <c r="AQ105" s="151"/>
      <c r="AR105" s="150"/>
      <c r="AS105" s="150"/>
      <c r="AT105" s="153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</row>
    <row r="106" spans="1:58" s="81" customFormat="1">
      <c r="A106" s="122"/>
      <c r="B106" s="123"/>
      <c r="C106" s="78"/>
      <c r="D106" s="122"/>
      <c r="G106" s="124"/>
      <c r="H106" s="124"/>
      <c r="I106" s="147"/>
      <c r="J106" s="124"/>
      <c r="K106" s="148"/>
      <c r="L106" s="126"/>
      <c r="M106" s="149"/>
      <c r="N106" s="150"/>
      <c r="O106" s="151"/>
      <c r="P106" s="150"/>
      <c r="Q106" s="150"/>
      <c r="R106" s="150"/>
      <c r="S106" s="151"/>
      <c r="T106" s="150"/>
      <c r="U106" s="150"/>
      <c r="V106" s="150"/>
      <c r="W106" s="151"/>
      <c r="X106" s="150"/>
      <c r="Y106" s="150"/>
      <c r="Z106" s="150"/>
      <c r="AA106" s="151"/>
      <c r="AB106" s="150"/>
      <c r="AC106" s="150"/>
      <c r="AD106" s="150"/>
      <c r="AE106" s="151"/>
      <c r="AF106" s="150"/>
      <c r="AG106" s="150"/>
      <c r="AH106" s="150"/>
      <c r="AI106" s="151"/>
      <c r="AJ106" s="150"/>
      <c r="AK106" s="150"/>
      <c r="AL106" s="150"/>
      <c r="AM106" s="151"/>
      <c r="AN106" s="150"/>
      <c r="AO106" s="150"/>
      <c r="AP106" s="150"/>
      <c r="AQ106" s="151"/>
      <c r="AR106" s="150"/>
      <c r="AS106" s="150"/>
      <c r="AT106" s="153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</row>
    <row r="107" spans="1:58" s="81" customFormat="1">
      <c r="A107" s="122"/>
      <c r="B107" s="123"/>
      <c r="C107" s="78"/>
      <c r="D107" s="122"/>
      <c r="G107" s="124"/>
      <c r="H107" s="124"/>
      <c r="I107" s="147"/>
      <c r="J107" s="124"/>
      <c r="K107" s="148"/>
      <c r="L107" s="126"/>
      <c r="M107" s="149"/>
      <c r="N107" s="150"/>
      <c r="O107" s="151"/>
      <c r="P107" s="150"/>
      <c r="Q107" s="150"/>
      <c r="R107" s="150"/>
      <c r="S107" s="151"/>
      <c r="T107" s="150"/>
      <c r="U107" s="150"/>
      <c r="V107" s="150"/>
      <c r="W107" s="151"/>
      <c r="X107" s="150"/>
      <c r="Y107" s="150"/>
      <c r="Z107" s="150"/>
      <c r="AA107" s="151"/>
      <c r="AB107" s="150"/>
      <c r="AC107" s="150"/>
      <c r="AD107" s="150"/>
      <c r="AE107" s="151"/>
      <c r="AF107" s="150"/>
      <c r="AG107" s="150"/>
      <c r="AH107" s="150"/>
      <c r="AI107" s="151"/>
      <c r="AJ107" s="150"/>
      <c r="AK107" s="150"/>
      <c r="AL107" s="150"/>
      <c r="AM107" s="151"/>
      <c r="AN107" s="150"/>
      <c r="AO107" s="150"/>
      <c r="AP107" s="150"/>
      <c r="AQ107" s="151"/>
      <c r="AR107" s="150"/>
      <c r="AS107" s="150"/>
      <c r="AT107" s="153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</row>
    <row r="108" spans="1:58" s="81" customFormat="1">
      <c r="A108" s="122"/>
      <c r="B108" s="123"/>
      <c r="C108" s="78"/>
      <c r="D108" s="122"/>
      <c r="G108" s="124"/>
      <c r="H108" s="124"/>
      <c r="I108" s="147"/>
      <c r="J108" s="124"/>
      <c r="K108" s="148"/>
      <c r="L108" s="126"/>
      <c r="M108" s="149"/>
      <c r="N108" s="150"/>
      <c r="O108" s="151"/>
      <c r="P108" s="150"/>
      <c r="Q108" s="150"/>
      <c r="R108" s="150"/>
      <c r="S108" s="151"/>
      <c r="T108" s="150"/>
      <c r="U108" s="150"/>
      <c r="V108" s="150"/>
      <c r="W108" s="151"/>
      <c r="X108" s="150"/>
      <c r="Y108" s="150"/>
      <c r="Z108" s="150"/>
      <c r="AA108" s="151"/>
      <c r="AB108" s="150"/>
      <c r="AC108" s="150"/>
      <c r="AD108" s="150"/>
      <c r="AE108" s="151"/>
      <c r="AF108" s="150"/>
      <c r="AG108" s="150"/>
      <c r="AH108" s="150"/>
      <c r="AI108" s="151"/>
      <c r="AJ108" s="150"/>
      <c r="AK108" s="150"/>
      <c r="AL108" s="150"/>
      <c r="AM108" s="151"/>
      <c r="AN108" s="150"/>
      <c r="AO108" s="150"/>
      <c r="AP108" s="150"/>
      <c r="AQ108" s="151"/>
      <c r="AR108" s="150"/>
      <c r="AS108" s="150"/>
      <c r="AT108" s="153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</row>
    <row r="109" spans="1:58" s="81" customFormat="1">
      <c r="A109" s="122"/>
      <c r="B109" s="123"/>
      <c r="C109" s="78"/>
      <c r="D109" s="122"/>
      <c r="G109" s="124"/>
      <c r="H109" s="124"/>
      <c r="I109" s="147"/>
      <c r="J109" s="124"/>
      <c r="K109" s="148"/>
      <c r="L109" s="126"/>
      <c r="M109" s="149"/>
      <c r="N109" s="150"/>
      <c r="O109" s="151"/>
      <c r="P109" s="150"/>
      <c r="Q109" s="150"/>
      <c r="R109" s="150"/>
      <c r="S109" s="151"/>
      <c r="T109" s="150"/>
      <c r="U109" s="150"/>
      <c r="V109" s="150"/>
      <c r="W109" s="151"/>
      <c r="X109" s="150"/>
      <c r="Y109" s="150"/>
      <c r="Z109" s="150"/>
      <c r="AA109" s="151"/>
      <c r="AB109" s="150"/>
      <c r="AC109" s="150"/>
      <c r="AD109" s="150"/>
      <c r="AE109" s="151"/>
      <c r="AF109" s="150"/>
      <c r="AG109" s="150"/>
      <c r="AH109" s="150"/>
      <c r="AI109" s="151"/>
      <c r="AJ109" s="150"/>
      <c r="AK109" s="150"/>
      <c r="AL109" s="150"/>
      <c r="AM109" s="151"/>
      <c r="AN109" s="150"/>
      <c r="AO109" s="150"/>
      <c r="AP109" s="150"/>
      <c r="AQ109" s="151"/>
      <c r="AR109" s="150"/>
      <c r="AS109" s="150"/>
      <c r="AT109" s="153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</row>
    <row r="110" spans="1:58" s="81" customFormat="1">
      <c r="A110" s="122"/>
      <c r="B110" s="123"/>
      <c r="C110" s="78"/>
      <c r="D110" s="122"/>
      <c r="G110" s="124"/>
      <c r="H110" s="124"/>
      <c r="I110" s="147"/>
      <c r="J110" s="124"/>
      <c r="K110" s="148"/>
      <c r="L110" s="126"/>
      <c r="M110" s="149"/>
      <c r="N110" s="150"/>
      <c r="O110" s="151"/>
      <c r="P110" s="150"/>
      <c r="Q110" s="150"/>
      <c r="R110" s="150"/>
      <c r="S110" s="151"/>
      <c r="T110" s="150"/>
      <c r="U110" s="150"/>
      <c r="V110" s="150"/>
      <c r="W110" s="151"/>
      <c r="X110" s="150"/>
      <c r="Y110" s="150"/>
      <c r="Z110" s="150"/>
      <c r="AA110" s="151"/>
      <c r="AB110" s="150"/>
      <c r="AC110" s="150"/>
      <c r="AD110" s="150"/>
      <c r="AE110" s="151"/>
      <c r="AF110" s="150"/>
      <c r="AG110" s="150"/>
      <c r="AH110" s="150"/>
      <c r="AI110" s="151"/>
      <c r="AJ110" s="150"/>
      <c r="AK110" s="150"/>
      <c r="AL110" s="150"/>
      <c r="AM110" s="151"/>
      <c r="AN110" s="150"/>
      <c r="AO110" s="150"/>
      <c r="AP110" s="150"/>
      <c r="AQ110" s="151"/>
      <c r="AR110" s="150"/>
      <c r="AS110" s="150"/>
      <c r="AT110" s="153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</row>
    <row r="111" spans="1:58" s="81" customFormat="1">
      <c r="A111" s="122"/>
      <c r="B111" s="123"/>
      <c r="C111" s="78"/>
      <c r="D111" s="122"/>
      <c r="G111" s="124"/>
      <c r="H111" s="124"/>
      <c r="I111" s="147"/>
      <c r="J111" s="124"/>
      <c r="K111" s="148"/>
      <c r="L111" s="126"/>
      <c r="M111" s="149"/>
      <c r="N111" s="150"/>
      <c r="O111" s="151"/>
      <c r="P111" s="150"/>
      <c r="Q111" s="150"/>
      <c r="R111" s="150"/>
      <c r="S111" s="151"/>
      <c r="T111" s="150"/>
      <c r="U111" s="150"/>
      <c r="V111" s="150"/>
      <c r="W111" s="151"/>
      <c r="X111" s="150"/>
      <c r="Y111" s="150"/>
      <c r="Z111" s="150"/>
      <c r="AA111" s="151"/>
      <c r="AB111" s="150"/>
      <c r="AC111" s="150"/>
      <c r="AD111" s="150"/>
      <c r="AE111" s="151"/>
      <c r="AF111" s="150"/>
      <c r="AG111" s="150"/>
      <c r="AH111" s="150"/>
      <c r="AI111" s="151"/>
      <c r="AJ111" s="150"/>
      <c r="AK111" s="150"/>
      <c r="AL111" s="150"/>
      <c r="AM111" s="151"/>
      <c r="AN111" s="150"/>
      <c r="AO111" s="150"/>
      <c r="AP111" s="150"/>
      <c r="AQ111" s="151"/>
      <c r="AR111" s="150"/>
      <c r="AS111" s="150"/>
      <c r="AT111" s="153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</row>
    <row r="112" spans="1:58" s="81" customFormat="1">
      <c r="A112" s="122"/>
      <c r="B112" s="123"/>
      <c r="C112" s="78"/>
      <c r="D112" s="122"/>
      <c r="G112" s="124"/>
      <c r="H112" s="124"/>
      <c r="I112" s="147"/>
      <c r="J112" s="124"/>
      <c r="K112" s="148"/>
      <c r="L112" s="126"/>
      <c r="M112" s="149"/>
      <c r="N112" s="150"/>
      <c r="O112" s="151"/>
      <c r="P112" s="150"/>
      <c r="Q112" s="150"/>
      <c r="R112" s="150"/>
      <c r="S112" s="151"/>
      <c r="T112" s="150"/>
      <c r="U112" s="150"/>
      <c r="V112" s="150"/>
      <c r="W112" s="151"/>
      <c r="X112" s="150"/>
      <c r="Y112" s="150"/>
      <c r="Z112" s="150"/>
      <c r="AA112" s="151"/>
      <c r="AB112" s="150"/>
      <c r="AC112" s="150"/>
      <c r="AD112" s="150"/>
      <c r="AE112" s="151"/>
      <c r="AF112" s="150"/>
      <c r="AG112" s="150"/>
      <c r="AH112" s="150"/>
      <c r="AI112" s="151"/>
      <c r="AJ112" s="150"/>
      <c r="AK112" s="150"/>
      <c r="AL112" s="150"/>
      <c r="AM112" s="151"/>
      <c r="AN112" s="150"/>
      <c r="AO112" s="150"/>
      <c r="AP112" s="150"/>
      <c r="AQ112" s="151"/>
      <c r="AR112" s="150"/>
      <c r="AS112" s="150"/>
      <c r="AT112" s="153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</row>
    <row r="113" spans="1:58" s="81" customFormat="1">
      <c r="A113" s="122"/>
      <c r="B113" s="123"/>
      <c r="C113" s="78"/>
      <c r="D113" s="122"/>
      <c r="G113" s="124"/>
      <c r="H113" s="124"/>
      <c r="I113" s="147"/>
      <c r="J113" s="124"/>
      <c r="K113" s="148"/>
      <c r="L113" s="126"/>
      <c r="M113" s="149"/>
      <c r="N113" s="150"/>
      <c r="O113" s="151"/>
      <c r="P113" s="150"/>
      <c r="Q113" s="150"/>
      <c r="R113" s="150"/>
      <c r="S113" s="151"/>
      <c r="T113" s="150"/>
      <c r="U113" s="150"/>
      <c r="V113" s="150"/>
      <c r="W113" s="151"/>
      <c r="X113" s="150"/>
      <c r="Y113" s="150"/>
      <c r="Z113" s="150"/>
      <c r="AA113" s="151"/>
      <c r="AB113" s="150"/>
      <c r="AC113" s="150"/>
      <c r="AD113" s="150"/>
      <c r="AE113" s="151"/>
      <c r="AF113" s="150"/>
      <c r="AG113" s="150"/>
      <c r="AH113" s="150"/>
      <c r="AI113" s="151"/>
      <c r="AJ113" s="150"/>
      <c r="AK113" s="150"/>
      <c r="AL113" s="150"/>
      <c r="AM113" s="151"/>
      <c r="AN113" s="150"/>
      <c r="AO113" s="150"/>
      <c r="AP113" s="150"/>
      <c r="AQ113" s="151"/>
      <c r="AR113" s="150"/>
      <c r="AS113" s="150"/>
      <c r="AT113" s="153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</row>
    <row r="114" spans="1:58" s="81" customFormat="1">
      <c r="A114" s="122"/>
      <c r="B114" s="123"/>
      <c r="C114" s="78"/>
      <c r="D114" s="122"/>
      <c r="G114" s="124"/>
      <c r="H114" s="124"/>
      <c r="I114" s="147"/>
      <c r="J114" s="124"/>
      <c r="K114" s="148"/>
      <c r="L114" s="126"/>
      <c r="M114" s="149"/>
      <c r="N114" s="150"/>
      <c r="O114" s="151"/>
      <c r="P114" s="150"/>
      <c r="Q114" s="150"/>
      <c r="R114" s="150"/>
      <c r="S114" s="151"/>
      <c r="T114" s="150"/>
      <c r="U114" s="150"/>
      <c r="V114" s="150"/>
      <c r="W114" s="151"/>
      <c r="X114" s="150"/>
      <c r="Y114" s="150"/>
      <c r="Z114" s="150"/>
      <c r="AA114" s="151"/>
      <c r="AB114" s="150"/>
      <c r="AC114" s="150"/>
      <c r="AD114" s="150"/>
      <c r="AE114" s="151"/>
      <c r="AF114" s="150"/>
      <c r="AG114" s="150"/>
      <c r="AH114" s="150"/>
      <c r="AI114" s="151"/>
      <c r="AJ114" s="150"/>
      <c r="AK114" s="150"/>
      <c r="AL114" s="150"/>
      <c r="AM114" s="151"/>
      <c r="AN114" s="150"/>
      <c r="AO114" s="150"/>
      <c r="AP114" s="150"/>
      <c r="AQ114" s="151"/>
      <c r="AR114" s="150"/>
      <c r="AS114" s="150"/>
      <c r="AT114" s="153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</row>
    <row r="115" spans="1:58" s="81" customFormat="1">
      <c r="A115" s="122"/>
      <c r="B115" s="123"/>
      <c r="C115" s="78"/>
      <c r="D115" s="122"/>
      <c r="G115" s="124"/>
      <c r="H115" s="124"/>
      <c r="I115" s="147"/>
      <c r="J115" s="124"/>
      <c r="K115" s="148"/>
      <c r="L115" s="126"/>
      <c r="M115" s="149"/>
      <c r="N115" s="150"/>
      <c r="O115" s="151"/>
      <c r="P115" s="150"/>
      <c r="Q115" s="150"/>
      <c r="R115" s="150"/>
      <c r="S115" s="151"/>
      <c r="T115" s="150"/>
      <c r="U115" s="150"/>
      <c r="V115" s="150"/>
      <c r="W115" s="151"/>
      <c r="X115" s="150"/>
      <c r="Y115" s="150"/>
      <c r="Z115" s="150"/>
      <c r="AA115" s="151"/>
      <c r="AB115" s="150"/>
      <c r="AC115" s="150"/>
      <c r="AD115" s="150"/>
      <c r="AE115" s="151"/>
      <c r="AF115" s="150"/>
      <c r="AG115" s="150"/>
      <c r="AH115" s="150"/>
      <c r="AI115" s="151"/>
      <c r="AJ115" s="150"/>
      <c r="AK115" s="150"/>
      <c r="AL115" s="150"/>
      <c r="AM115" s="151"/>
      <c r="AN115" s="150"/>
      <c r="AO115" s="150"/>
      <c r="AP115" s="150"/>
      <c r="AQ115" s="151"/>
      <c r="AR115" s="150"/>
      <c r="AS115" s="150"/>
      <c r="AT115" s="153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</row>
    <row r="116" spans="1:58" s="81" customFormat="1">
      <c r="A116" s="122"/>
      <c r="B116" s="123"/>
      <c r="C116" s="78"/>
      <c r="D116" s="122"/>
      <c r="G116" s="124"/>
      <c r="H116" s="124"/>
      <c r="I116" s="147"/>
      <c r="J116" s="124"/>
      <c r="K116" s="148"/>
      <c r="L116" s="126"/>
      <c r="M116" s="149"/>
      <c r="N116" s="150"/>
      <c r="O116" s="151"/>
      <c r="P116" s="150"/>
      <c r="Q116" s="150"/>
      <c r="R116" s="150"/>
      <c r="S116" s="151"/>
      <c r="T116" s="150"/>
      <c r="U116" s="150"/>
      <c r="V116" s="150"/>
      <c r="W116" s="151"/>
      <c r="X116" s="150"/>
      <c r="Y116" s="150"/>
      <c r="Z116" s="150"/>
      <c r="AA116" s="151"/>
      <c r="AB116" s="150"/>
      <c r="AC116" s="150"/>
      <c r="AD116" s="150"/>
      <c r="AE116" s="151"/>
      <c r="AF116" s="150"/>
      <c r="AG116" s="150"/>
      <c r="AH116" s="150"/>
      <c r="AI116" s="151"/>
      <c r="AJ116" s="150"/>
      <c r="AK116" s="150"/>
      <c r="AL116" s="150"/>
      <c r="AM116" s="151"/>
      <c r="AN116" s="150"/>
      <c r="AO116" s="150"/>
      <c r="AP116" s="150"/>
      <c r="AQ116" s="151"/>
      <c r="AR116" s="150"/>
      <c r="AS116" s="150"/>
      <c r="AT116" s="153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</row>
    <row r="117" spans="1:58" s="81" customFormat="1">
      <c r="A117" s="122"/>
      <c r="B117" s="123"/>
      <c r="C117" s="78"/>
      <c r="D117" s="122"/>
      <c r="G117" s="124"/>
      <c r="H117" s="124"/>
      <c r="I117" s="147"/>
      <c r="J117" s="124"/>
      <c r="K117" s="148"/>
      <c r="L117" s="126"/>
      <c r="M117" s="149"/>
      <c r="N117" s="150"/>
      <c r="O117" s="151"/>
      <c r="P117" s="150"/>
      <c r="Q117" s="150"/>
      <c r="R117" s="150"/>
      <c r="S117" s="151"/>
      <c r="T117" s="150"/>
      <c r="U117" s="150"/>
      <c r="V117" s="150"/>
      <c r="W117" s="151"/>
      <c r="X117" s="150"/>
      <c r="Y117" s="150"/>
      <c r="Z117" s="150"/>
      <c r="AA117" s="151"/>
      <c r="AB117" s="150"/>
      <c r="AC117" s="150"/>
      <c r="AD117" s="150"/>
      <c r="AE117" s="151"/>
      <c r="AF117" s="150"/>
      <c r="AG117" s="150"/>
      <c r="AH117" s="150"/>
      <c r="AI117" s="151"/>
      <c r="AJ117" s="150"/>
      <c r="AK117" s="150"/>
      <c r="AL117" s="150"/>
      <c r="AM117" s="151"/>
      <c r="AN117" s="150"/>
      <c r="AO117" s="150"/>
      <c r="AP117" s="150"/>
      <c r="AQ117" s="151"/>
      <c r="AR117" s="150"/>
      <c r="AS117" s="150"/>
      <c r="AT117" s="153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</row>
    <row r="118" spans="1:58" s="81" customFormat="1">
      <c r="A118" s="122"/>
      <c r="B118" s="123"/>
      <c r="C118" s="78"/>
      <c r="D118" s="122"/>
      <c r="G118" s="124"/>
      <c r="H118" s="124"/>
      <c r="I118" s="147"/>
      <c r="J118" s="124"/>
      <c r="K118" s="148"/>
      <c r="L118" s="126"/>
      <c r="M118" s="149"/>
      <c r="N118" s="150"/>
      <c r="O118" s="151"/>
      <c r="P118" s="150"/>
      <c r="Q118" s="150"/>
      <c r="R118" s="150"/>
      <c r="S118" s="151"/>
      <c r="T118" s="150"/>
      <c r="U118" s="150"/>
      <c r="V118" s="150"/>
      <c r="W118" s="151"/>
      <c r="X118" s="150"/>
      <c r="Y118" s="150"/>
      <c r="Z118" s="150"/>
      <c r="AA118" s="151"/>
      <c r="AB118" s="150"/>
      <c r="AC118" s="150"/>
      <c r="AD118" s="150"/>
      <c r="AE118" s="151"/>
      <c r="AF118" s="150"/>
      <c r="AG118" s="150"/>
      <c r="AH118" s="150"/>
      <c r="AI118" s="151"/>
      <c r="AJ118" s="150"/>
      <c r="AK118" s="150"/>
      <c r="AL118" s="150"/>
      <c r="AM118" s="151"/>
      <c r="AN118" s="150"/>
      <c r="AO118" s="150"/>
      <c r="AP118" s="150"/>
      <c r="AQ118" s="151"/>
      <c r="AR118" s="150"/>
      <c r="AS118" s="150"/>
      <c r="AT118" s="153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</row>
    <row r="119" spans="1:58" s="81" customFormat="1">
      <c r="A119" s="122"/>
      <c r="B119" s="123"/>
      <c r="C119" s="78"/>
      <c r="D119" s="122"/>
      <c r="G119" s="124"/>
      <c r="H119" s="124"/>
      <c r="I119" s="147"/>
      <c r="J119" s="124"/>
      <c r="K119" s="148"/>
      <c r="L119" s="126"/>
      <c r="M119" s="149"/>
      <c r="N119" s="150"/>
      <c r="O119" s="151"/>
      <c r="P119" s="150"/>
      <c r="Q119" s="150"/>
      <c r="R119" s="150"/>
      <c r="S119" s="151"/>
      <c r="T119" s="150"/>
      <c r="U119" s="150"/>
      <c r="V119" s="150"/>
      <c r="W119" s="151"/>
      <c r="X119" s="150"/>
      <c r="Y119" s="150"/>
      <c r="Z119" s="150"/>
      <c r="AA119" s="151"/>
      <c r="AB119" s="150"/>
      <c r="AC119" s="150"/>
      <c r="AD119" s="150"/>
      <c r="AE119" s="151"/>
      <c r="AF119" s="150"/>
      <c r="AG119" s="150"/>
      <c r="AH119" s="150"/>
      <c r="AI119" s="151"/>
      <c r="AJ119" s="150"/>
      <c r="AK119" s="150"/>
      <c r="AL119" s="150"/>
      <c r="AM119" s="151"/>
      <c r="AN119" s="150"/>
      <c r="AO119" s="150"/>
      <c r="AP119" s="150"/>
      <c r="AQ119" s="151"/>
      <c r="AR119" s="150"/>
      <c r="AS119" s="150"/>
      <c r="AT119" s="153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</row>
    <row r="120" spans="1:58" s="81" customFormat="1">
      <c r="A120" s="122"/>
      <c r="B120" s="123"/>
      <c r="C120" s="78"/>
      <c r="D120" s="122"/>
      <c r="G120" s="124"/>
      <c r="H120" s="124"/>
      <c r="I120" s="147"/>
      <c r="J120" s="124"/>
      <c r="K120" s="148"/>
      <c r="L120" s="126"/>
      <c r="M120" s="149"/>
      <c r="N120" s="150"/>
      <c r="O120" s="151"/>
      <c r="P120" s="150"/>
      <c r="Q120" s="150"/>
      <c r="R120" s="150"/>
      <c r="S120" s="151"/>
      <c r="T120" s="150"/>
      <c r="U120" s="150"/>
      <c r="V120" s="150"/>
      <c r="W120" s="151"/>
      <c r="X120" s="150"/>
      <c r="Y120" s="150"/>
      <c r="Z120" s="150"/>
      <c r="AA120" s="151"/>
      <c r="AB120" s="150"/>
      <c r="AC120" s="150"/>
      <c r="AD120" s="150"/>
      <c r="AE120" s="151"/>
      <c r="AF120" s="150"/>
      <c r="AG120" s="150"/>
      <c r="AH120" s="150"/>
      <c r="AI120" s="151"/>
      <c r="AJ120" s="150"/>
      <c r="AK120" s="150"/>
      <c r="AL120" s="150"/>
      <c r="AM120" s="151"/>
      <c r="AN120" s="150"/>
      <c r="AO120" s="150"/>
      <c r="AP120" s="150"/>
      <c r="AQ120" s="151"/>
      <c r="AR120" s="150"/>
      <c r="AS120" s="150"/>
      <c r="AT120" s="153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</row>
    <row r="121" spans="1:58" s="81" customFormat="1">
      <c r="A121" s="122"/>
      <c r="B121" s="123"/>
      <c r="C121" s="78"/>
      <c r="D121" s="122"/>
      <c r="G121" s="124"/>
      <c r="H121" s="124"/>
      <c r="I121" s="147"/>
      <c r="J121" s="124"/>
      <c r="K121" s="148"/>
      <c r="L121" s="126"/>
      <c r="M121" s="149"/>
      <c r="N121" s="150"/>
      <c r="O121" s="151"/>
      <c r="P121" s="150"/>
      <c r="Q121" s="150"/>
      <c r="R121" s="150"/>
      <c r="S121" s="151"/>
      <c r="T121" s="150"/>
      <c r="U121" s="150"/>
      <c r="V121" s="150"/>
      <c r="W121" s="151"/>
      <c r="X121" s="150"/>
      <c r="Y121" s="150"/>
      <c r="Z121" s="150"/>
      <c r="AA121" s="151"/>
      <c r="AB121" s="150"/>
      <c r="AC121" s="150"/>
      <c r="AD121" s="150"/>
      <c r="AE121" s="151"/>
      <c r="AF121" s="150"/>
      <c r="AG121" s="150"/>
      <c r="AH121" s="150"/>
      <c r="AI121" s="151"/>
      <c r="AJ121" s="150"/>
      <c r="AK121" s="150"/>
      <c r="AL121" s="150"/>
      <c r="AM121" s="151"/>
      <c r="AN121" s="150"/>
      <c r="AO121" s="150"/>
      <c r="AP121" s="150"/>
      <c r="AQ121" s="151"/>
      <c r="AR121" s="150"/>
      <c r="AS121" s="150"/>
      <c r="AT121" s="153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</row>
    <row r="122" spans="1:58" s="81" customFormat="1">
      <c r="A122" s="122"/>
      <c r="B122" s="123"/>
      <c r="C122" s="78"/>
      <c r="D122" s="122"/>
      <c r="G122" s="124"/>
      <c r="H122" s="124"/>
      <c r="I122" s="147"/>
      <c r="J122" s="124"/>
      <c r="K122" s="148"/>
      <c r="L122" s="126"/>
      <c r="M122" s="149"/>
      <c r="N122" s="150"/>
      <c r="O122" s="151"/>
      <c r="P122" s="150"/>
      <c r="Q122" s="150"/>
      <c r="R122" s="150"/>
      <c r="S122" s="151"/>
      <c r="T122" s="150"/>
      <c r="U122" s="150"/>
      <c r="V122" s="150"/>
      <c r="W122" s="151"/>
      <c r="X122" s="150"/>
      <c r="Y122" s="150"/>
      <c r="Z122" s="150"/>
      <c r="AA122" s="151"/>
      <c r="AB122" s="150"/>
      <c r="AC122" s="150"/>
      <c r="AD122" s="150"/>
      <c r="AE122" s="151"/>
      <c r="AF122" s="150"/>
      <c r="AG122" s="150"/>
      <c r="AH122" s="150"/>
      <c r="AI122" s="151"/>
      <c r="AJ122" s="150"/>
      <c r="AK122" s="150"/>
      <c r="AL122" s="150"/>
      <c r="AM122" s="151"/>
      <c r="AN122" s="150"/>
      <c r="AO122" s="150"/>
      <c r="AP122" s="150"/>
      <c r="AQ122" s="151"/>
      <c r="AR122" s="150"/>
      <c r="AS122" s="150"/>
      <c r="AT122" s="153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</row>
    <row r="123" spans="1:58" s="81" customFormat="1">
      <c r="A123" s="122"/>
      <c r="B123" s="123"/>
      <c r="C123" s="78"/>
      <c r="D123" s="122"/>
      <c r="G123" s="124"/>
      <c r="H123" s="124"/>
      <c r="I123" s="147"/>
      <c r="J123" s="124"/>
      <c r="K123" s="148"/>
      <c r="L123" s="126"/>
      <c r="M123" s="149"/>
      <c r="N123" s="150"/>
      <c r="O123" s="151"/>
      <c r="P123" s="150"/>
      <c r="Q123" s="150"/>
      <c r="R123" s="150"/>
      <c r="S123" s="151"/>
      <c r="T123" s="150"/>
      <c r="U123" s="150"/>
      <c r="V123" s="150"/>
      <c r="W123" s="151"/>
      <c r="X123" s="150"/>
      <c r="Y123" s="150"/>
      <c r="Z123" s="150"/>
      <c r="AA123" s="151"/>
      <c r="AB123" s="150"/>
      <c r="AC123" s="150"/>
      <c r="AD123" s="150"/>
      <c r="AE123" s="151"/>
      <c r="AF123" s="150"/>
      <c r="AG123" s="150"/>
      <c r="AH123" s="150"/>
      <c r="AI123" s="151"/>
      <c r="AJ123" s="150"/>
      <c r="AK123" s="150"/>
      <c r="AL123" s="150"/>
      <c r="AM123" s="151"/>
      <c r="AN123" s="150"/>
      <c r="AO123" s="150"/>
      <c r="AP123" s="150"/>
      <c r="AQ123" s="151"/>
      <c r="AR123" s="150"/>
      <c r="AS123" s="150"/>
      <c r="AT123" s="153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</row>
    <row r="124" spans="1:58" s="81" customFormat="1">
      <c r="A124" s="122"/>
      <c r="B124" s="123"/>
      <c r="C124" s="78"/>
      <c r="D124" s="122"/>
      <c r="G124" s="124"/>
      <c r="H124" s="124"/>
      <c r="I124" s="147"/>
      <c r="J124" s="124"/>
      <c r="K124" s="148"/>
      <c r="L124" s="126"/>
      <c r="M124" s="149"/>
      <c r="N124" s="150"/>
      <c r="O124" s="151"/>
      <c r="P124" s="150"/>
      <c r="Q124" s="150"/>
      <c r="R124" s="150"/>
      <c r="S124" s="151"/>
      <c r="T124" s="150"/>
      <c r="U124" s="150"/>
      <c r="V124" s="150"/>
      <c r="W124" s="151"/>
      <c r="X124" s="150"/>
      <c r="Y124" s="150"/>
      <c r="Z124" s="150"/>
      <c r="AA124" s="151"/>
      <c r="AB124" s="150"/>
      <c r="AC124" s="150"/>
      <c r="AD124" s="150"/>
      <c r="AE124" s="151"/>
      <c r="AF124" s="150"/>
      <c r="AG124" s="150"/>
      <c r="AH124" s="150"/>
      <c r="AI124" s="151"/>
      <c r="AJ124" s="150"/>
      <c r="AK124" s="150"/>
      <c r="AL124" s="150"/>
      <c r="AM124" s="151"/>
      <c r="AN124" s="150"/>
      <c r="AO124" s="150"/>
      <c r="AP124" s="150"/>
      <c r="AQ124" s="151"/>
      <c r="AR124" s="150"/>
      <c r="AS124" s="150"/>
      <c r="AT124" s="153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</row>
    <row r="125" spans="1:58" s="81" customFormat="1">
      <c r="A125" s="122"/>
      <c r="B125" s="123"/>
      <c r="C125" s="78"/>
      <c r="D125" s="122"/>
      <c r="G125" s="124"/>
      <c r="H125" s="124"/>
      <c r="I125" s="147"/>
      <c r="J125" s="124"/>
      <c r="K125" s="148"/>
      <c r="L125" s="126"/>
      <c r="M125" s="149"/>
      <c r="N125" s="150"/>
      <c r="O125" s="151"/>
      <c r="P125" s="150"/>
      <c r="Q125" s="150"/>
      <c r="R125" s="150"/>
      <c r="S125" s="151"/>
      <c r="T125" s="150"/>
      <c r="U125" s="150"/>
      <c r="V125" s="150"/>
      <c r="W125" s="151"/>
      <c r="X125" s="150"/>
      <c r="Y125" s="150"/>
      <c r="Z125" s="150"/>
      <c r="AA125" s="151"/>
      <c r="AB125" s="150"/>
      <c r="AC125" s="150"/>
      <c r="AD125" s="150"/>
      <c r="AE125" s="151"/>
      <c r="AF125" s="150"/>
      <c r="AG125" s="150"/>
      <c r="AH125" s="150"/>
      <c r="AI125" s="151"/>
      <c r="AJ125" s="150"/>
      <c r="AK125" s="150"/>
      <c r="AL125" s="150"/>
      <c r="AM125" s="151"/>
      <c r="AN125" s="150"/>
      <c r="AO125" s="150"/>
      <c r="AP125" s="150"/>
      <c r="AQ125" s="151"/>
      <c r="AR125" s="150"/>
      <c r="AS125" s="150"/>
      <c r="AT125" s="153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</row>
    <row r="126" spans="1:58" s="81" customFormat="1">
      <c r="A126" s="122"/>
      <c r="B126" s="123"/>
      <c r="C126" s="78"/>
      <c r="D126" s="122"/>
      <c r="G126" s="124"/>
      <c r="H126" s="124"/>
      <c r="I126" s="147"/>
      <c r="J126" s="124"/>
      <c r="K126" s="148"/>
      <c r="L126" s="126"/>
      <c r="M126" s="149"/>
      <c r="N126" s="150"/>
      <c r="O126" s="151"/>
      <c r="P126" s="150"/>
      <c r="Q126" s="150"/>
      <c r="R126" s="150"/>
      <c r="S126" s="151"/>
      <c r="T126" s="150"/>
      <c r="U126" s="150"/>
      <c r="V126" s="150"/>
      <c r="W126" s="151"/>
      <c r="X126" s="150"/>
      <c r="Y126" s="150"/>
      <c r="Z126" s="150"/>
      <c r="AA126" s="151"/>
      <c r="AB126" s="150"/>
      <c r="AC126" s="150"/>
      <c r="AD126" s="150"/>
      <c r="AE126" s="151"/>
      <c r="AF126" s="150"/>
      <c r="AG126" s="150"/>
      <c r="AH126" s="150"/>
      <c r="AI126" s="151"/>
      <c r="AJ126" s="150"/>
      <c r="AK126" s="150"/>
      <c r="AL126" s="150"/>
      <c r="AM126" s="151"/>
      <c r="AN126" s="150"/>
      <c r="AO126" s="150"/>
      <c r="AP126" s="150"/>
      <c r="AQ126" s="151"/>
      <c r="AR126" s="150"/>
      <c r="AS126" s="150"/>
      <c r="AT126" s="153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</row>
    <row r="127" spans="1:58" s="81" customFormat="1">
      <c r="A127" s="122"/>
      <c r="B127" s="123"/>
      <c r="C127" s="78"/>
      <c r="D127" s="122"/>
      <c r="G127" s="124"/>
      <c r="H127" s="124"/>
      <c r="I127" s="147"/>
      <c r="J127" s="124"/>
      <c r="K127" s="148"/>
      <c r="L127" s="126"/>
      <c r="M127" s="149"/>
      <c r="N127" s="150"/>
      <c r="O127" s="151"/>
      <c r="P127" s="150"/>
      <c r="Q127" s="150"/>
      <c r="R127" s="150"/>
      <c r="S127" s="151"/>
      <c r="T127" s="150"/>
      <c r="U127" s="150"/>
      <c r="V127" s="150"/>
      <c r="W127" s="151"/>
      <c r="X127" s="150"/>
      <c r="Y127" s="150"/>
      <c r="Z127" s="150"/>
      <c r="AA127" s="151"/>
      <c r="AB127" s="150"/>
      <c r="AC127" s="150"/>
      <c r="AD127" s="150"/>
      <c r="AE127" s="151"/>
      <c r="AF127" s="150"/>
      <c r="AG127" s="150"/>
      <c r="AH127" s="150"/>
      <c r="AI127" s="151"/>
      <c r="AJ127" s="150"/>
      <c r="AK127" s="150"/>
      <c r="AL127" s="150"/>
      <c r="AM127" s="151"/>
      <c r="AN127" s="150"/>
      <c r="AO127" s="150"/>
      <c r="AP127" s="150"/>
      <c r="AQ127" s="151"/>
      <c r="AR127" s="150"/>
      <c r="AS127" s="150"/>
      <c r="AT127" s="153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</row>
    <row r="128" spans="1:58" s="81" customFormat="1">
      <c r="A128" s="122"/>
      <c r="B128" s="123"/>
      <c r="C128" s="78"/>
      <c r="D128" s="122"/>
      <c r="G128" s="124"/>
      <c r="H128" s="124"/>
      <c r="I128" s="147"/>
      <c r="J128" s="124"/>
      <c r="K128" s="148"/>
      <c r="L128" s="126"/>
      <c r="M128" s="149"/>
      <c r="N128" s="150"/>
      <c r="O128" s="151"/>
      <c r="P128" s="150"/>
      <c r="Q128" s="150"/>
      <c r="R128" s="150"/>
      <c r="S128" s="151"/>
      <c r="T128" s="150"/>
      <c r="U128" s="150"/>
      <c r="V128" s="150"/>
      <c r="W128" s="151"/>
      <c r="X128" s="150"/>
      <c r="Y128" s="150"/>
      <c r="Z128" s="150"/>
      <c r="AA128" s="151"/>
      <c r="AB128" s="150"/>
      <c r="AC128" s="150"/>
      <c r="AD128" s="150"/>
      <c r="AE128" s="151"/>
      <c r="AF128" s="150"/>
      <c r="AG128" s="150"/>
      <c r="AH128" s="150"/>
      <c r="AI128" s="151"/>
      <c r="AJ128" s="150"/>
      <c r="AK128" s="150"/>
      <c r="AL128" s="150"/>
      <c r="AM128" s="151"/>
      <c r="AN128" s="150"/>
      <c r="AO128" s="150"/>
      <c r="AP128" s="150"/>
      <c r="AQ128" s="151"/>
      <c r="AR128" s="150"/>
      <c r="AS128" s="150"/>
      <c r="AT128" s="153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</row>
    <row r="129" spans="1:58" s="81" customFormat="1">
      <c r="A129" s="122"/>
      <c r="B129" s="123"/>
      <c r="C129" s="78"/>
      <c r="D129" s="122"/>
      <c r="G129" s="124"/>
      <c r="H129" s="124"/>
      <c r="I129" s="147"/>
      <c r="J129" s="124"/>
      <c r="K129" s="148"/>
      <c r="L129" s="126"/>
      <c r="M129" s="149"/>
      <c r="N129" s="150"/>
      <c r="O129" s="151"/>
      <c r="P129" s="150"/>
      <c r="Q129" s="150"/>
      <c r="R129" s="150"/>
      <c r="S129" s="151"/>
      <c r="T129" s="150"/>
      <c r="U129" s="150"/>
      <c r="V129" s="150"/>
      <c r="W129" s="151"/>
      <c r="X129" s="150"/>
      <c r="Y129" s="150"/>
      <c r="Z129" s="150"/>
      <c r="AA129" s="151"/>
      <c r="AB129" s="150"/>
      <c r="AC129" s="150"/>
      <c r="AD129" s="150"/>
      <c r="AE129" s="151"/>
      <c r="AF129" s="150"/>
      <c r="AG129" s="150"/>
      <c r="AH129" s="150"/>
      <c r="AI129" s="151"/>
      <c r="AJ129" s="150"/>
      <c r="AK129" s="150"/>
      <c r="AL129" s="150"/>
      <c r="AM129" s="151"/>
      <c r="AN129" s="150"/>
      <c r="AO129" s="150"/>
      <c r="AP129" s="150"/>
      <c r="AQ129" s="151"/>
      <c r="AR129" s="150"/>
      <c r="AS129" s="150"/>
      <c r="AT129" s="153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</row>
    <row r="130" spans="1:58" s="81" customFormat="1">
      <c r="A130" s="122"/>
      <c r="B130" s="123"/>
      <c r="C130" s="78"/>
      <c r="D130" s="122"/>
      <c r="G130" s="124"/>
      <c r="H130" s="124"/>
      <c r="I130" s="147"/>
      <c r="J130" s="124"/>
      <c r="K130" s="148"/>
      <c r="L130" s="126"/>
      <c r="M130" s="149"/>
      <c r="N130" s="150"/>
      <c r="O130" s="151"/>
      <c r="P130" s="150"/>
      <c r="Q130" s="150"/>
      <c r="R130" s="150"/>
      <c r="S130" s="151"/>
      <c r="T130" s="150"/>
      <c r="U130" s="150"/>
      <c r="V130" s="150"/>
      <c r="W130" s="151"/>
      <c r="X130" s="150"/>
      <c r="Y130" s="150"/>
      <c r="Z130" s="150"/>
      <c r="AA130" s="151"/>
      <c r="AB130" s="150"/>
      <c r="AC130" s="150"/>
      <c r="AD130" s="150"/>
      <c r="AE130" s="151"/>
      <c r="AF130" s="150"/>
      <c r="AG130" s="150"/>
      <c r="AH130" s="150"/>
      <c r="AI130" s="151"/>
      <c r="AJ130" s="150"/>
      <c r="AK130" s="150"/>
      <c r="AL130" s="150"/>
      <c r="AM130" s="151"/>
      <c r="AN130" s="150"/>
      <c r="AO130" s="150"/>
      <c r="AP130" s="150"/>
      <c r="AQ130" s="151"/>
      <c r="AR130" s="150"/>
      <c r="AS130" s="150"/>
      <c r="AT130" s="153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</row>
    <row r="131" spans="1:58" s="81" customFormat="1">
      <c r="A131" s="122"/>
      <c r="B131" s="123"/>
      <c r="C131" s="78"/>
      <c r="D131" s="122"/>
      <c r="G131" s="124"/>
      <c r="H131" s="124"/>
      <c r="I131" s="147"/>
      <c r="J131" s="124"/>
      <c r="K131" s="148"/>
      <c r="L131" s="126"/>
      <c r="M131" s="149"/>
      <c r="N131" s="150"/>
      <c r="O131" s="151"/>
      <c r="P131" s="150"/>
      <c r="Q131" s="150"/>
      <c r="R131" s="150"/>
      <c r="S131" s="151"/>
      <c r="T131" s="150"/>
      <c r="U131" s="150"/>
      <c r="V131" s="150"/>
      <c r="W131" s="151"/>
      <c r="X131" s="150"/>
      <c r="Y131" s="150"/>
      <c r="Z131" s="150"/>
      <c r="AA131" s="151"/>
      <c r="AB131" s="150"/>
      <c r="AC131" s="150"/>
      <c r="AD131" s="150"/>
      <c r="AE131" s="151"/>
      <c r="AF131" s="150"/>
      <c r="AG131" s="150"/>
      <c r="AH131" s="150"/>
      <c r="AI131" s="151"/>
      <c r="AJ131" s="150"/>
      <c r="AK131" s="150"/>
      <c r="AL131" s="150"/>
      <c r="AM131" s="151"/>
      <c r="AN131" s="150"/>
      <c r="AO131" s="150"/>
      <c r="AP131" s="150"/>
      <c r="AQ131" s="151"/>
      <c r="AR131" s="150"/>
      <c r="AS131" s="150"/>
      <c r="AT131" s="153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</row>
    <row r="132" spans="1:58" s="81" customFormat="1">
      <c r="A132" s="122"/>
      <c r="B132" s="123"/>
      <c r="C132" s="78"/>
      <c r="D132" s="122"/>
      <c r="G132" s="124"/>
      <c r="H132" s="124"/>
      <c r="I132" s="147"/>
      <c r="J132" s="124"/>
      <c r="K132" s="148"/>
      <c r="L132" s="126"/>
      <c r="M132" s="149"/>
      <c r="N132" s="150"/>
      <c r="O132" s="151"/>
      <c r="P132" s="150"/>
      <c r="Q132" s="150"/>
      <c r="R132" s="150"/>
      <c r="S132" s="151"/>
      <c r="T132" s="150"/>
      <c r="U132" s="150"/>
      <c r="V132" s="150"/>
      <c r="W132" s="151"/>
      <c r="X132" s="150"/>
      <c r="Y132" s="150"/>
      <c r="Z132" s="150"/>
      <c r="AA132" s="151"/>
      <c r="AB132" s="150"/>
      <c r="AC132" s="150"/>
      <c r="AD132" s="150"/>
      <c r="AE132" s="151"/>
      <c r="AF132" s="150"/>
      <c r="AG132" s="150"/>
      <c r="AH132" s="150"/>
      <c r="AI132" s="151"/>
      <c r="AJ132" s="150"/>
      <c r="AK132" s="150"/>
      <c r="AL132" s="150"/>
      <c r="AM132" s="151"/>
      <c r="AN132" s="150"/>
      <c r="AO132" s="150"/>
      <c r="AP132" s="150"/>
      <c r="AQ132" s="151"/>
      <c r="AR132" s="150"/>
      <c r="AS132" s="150"/>
      <c r="AT132" s="153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</row>
    <row r="133" spans="1:58" s="81" customFormat="1">
      <c r="A133" s="122"/>
      <c r="B133" s="123"/>
      <c r="C133" s="78"/>
      <c r="D133" s="122"/>
      <c r="G133" s="124"/>
      <c r="H133" s="124"/>
      <c r="I133" s="147"/>
      <c r="J133" s="124"/>
      <c r="K133" s="148"/>
      <c r="L133" s="126"/>
      <c r="M133" s="149"/>
      <c r="N133" s="150"/>
      <c r="O133" s="151"/>
      <c r="P133" s="150"/>
      <c r="Q133" s="150"/>
      <c r="R133" s="150"/>
      <c r="S133" s="151"/>
      <c r="T133" s="150"/>
      <c r="U133" s="150"/>
      <c r="V133" s="150"/>
      <c r="W133" s="151"/>
      <c r="X133" s="150"/>
      <c r="Y133" s="150"/>
      <c r="Z133" s="150"/>
      <c r="AA133" s="151"/>
      <c r="AB133" s="150"/>
      <c r="AC133" s="150"/>
      <c r="AD133" s="150"/>
      <c r="AE133" s="151"/>
      <c r="AF133" s="150"/>
      <c r="AG133" s="150"/>
      <c r="AH133" s="150"/>
      <c r="AI133" s="151"/>
      <c r="AJ133" s="150"/>
      <c r="AK133" s="150"/>
      <c r="AL133" s="150"/>
      <c r="AM133" s="151"/>
      <c r="AN133" s="150"/>
      <c r="AO133" s="150"/>
      <c r="AP133" s="150"/>
      <c r="AQ133" s="151"/>
      <c r="AR133" s="150"/>
      <c r="AS133" s="150"/>
      <c r="AT133" s="153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</row>
    <row r="134" spans="1:58" s="81" customFormat="1">
      <c r="A134" s="122"/>
      <c r="B134" s="123"/>
      <c r="C134" s="78"/>
      <c r="D134" s="122"/>
      <c r="G134" s="124"/>
      <c r="H134" s="124"/>
      <c r="I134" s="147"/>
      <c r="J134" s="124"/>
      <c r="K134" s="148"/>
      <c r="L134" s="126"/>
      <c r="M134" s="149"/>
      <c r="N134" s="150"/>
      <c r="O134" s="151"/>
      <c r="P134" s="150"/>
      <c r="Q134" s="150"/>
      <c r="R134" s="150"/>
      <c r="S134" s="151"/>
      <c r="T134" s="150"/>
      <c r="U134" s="150"/>
      <c r="V134" s="150"/>
      <c r="W134" s="151"/>
      <c r="X134" s="150"/>
      <c r="Y134" s="150"/>
      <c r="Z134" s="150"/>
      <c r="AA134" s="151"/>
      <c r="AB134" s="150"/>
      <c r="AC134" s="150"/>
      <c r="AD134" s="150"/>
      <c r="AE134" s="151"/>
      <c r="AF134" s="150"/>
      <c r="AG134" s="150"/>
      <c r="AH134" s="150"/>
      <c r="AI134" s="151"/>
      <c r="AJ134" s="150"/>
      <c r="AK134" s="150"/>
      <c r="AL134" s="150"/>
      <c r="AM134" s="151"/>
      <c r="AN134" s="150"/>
      <c r="AO134" s="150"/>
      <c r="AP134" s="150"/>
      <c r="AQ134" s="151"/>
      <c r="AR134" s="150"/>
      <c r="AS134" s="150"/>
      <c r="AT134" s="153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</row>
    <row r="135" spans="1:58" s="81" customFormat="1">
      <c r="A135" s="122"/>
      <c r="B135" s="123"/>
      <c r="C135" s="78"/>
      <c r="D135" s="122"/>
      <c r="G135" s="124"/>
      <c r="H135" s="124"/>
      <c r="I135" s="147"/>
      <c r="J135" s="124"/>
      <c r="K135" s="148"/>
      <c r="L135" s="126"/>
      <c r="M135" s="149"/>
      <c r="N135" s="150"/>
      <c r="O135" s="151"/>
      <c r="P135" s="150"/>
      <c r="Q135" s="150"/>
      <c r="R135" s="150"/>
      <c r="S135" s="151"/>
      <c r="T135" s="150"/>
      <c r="U135" s="150"/>
      <c r="V135" s="150"/>
      <c r="W135" s="151"/>
      <c r="X135" s="150"/>
      <c r="Y135" s="150"/>
      <c r="Z135" s="150"/>
      <c r="AA135" s="151"/>
      <c r="AB135" s="150"/>
      <c r="AC135" s="150"/>
      <c r="AD135" s="150"/>
      <c r="AE135" s="151"/>
      <c r="AF135" s="150"/>
      <c r="AG135" s="150"/>
      <c r="AH135" s="150"/>
      <c r="AI135" s="151"/>
      <c r="AJ135" s="150"/>
      <c r="AK135" s="150"/>
      <c r="AL135" s="150"/>
      <c r="AM135" s="151"/>
      <c r="AN135" s="150"/>
      <c r="AO135" s="150"/>
      <c r="AP135" s="150"/>
      <c r="AQ135" s="151"/>
      <c r="AR135" s="150"/>
      <c r="AS135" s="150"/>
      <c r="AT135" s="153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</row>
    <row r="136" spans="1:58" s="81" customFormat="1">
      <c r="A136" s="122"/>
      <c r="B136" s="123"/>
      <c r="C136" s="78"/>
      <c r="D136" s="122"/>
      <c r="G136" s="124"/>
      <c r="H136" s="124"/>
      <c r="I136" s="147"/>
      <c r="J136" s="124"/>
      <c r="K136" s="148"/>
      <c r="L136" s="126"/>
      <c r="M136" s="149"/>
      <c r="N136" s="150"/>
      <c r="O136" s="151"/>
      <c r="P136" s="150"/>
      <c r="Q136" s="150"/>
      <c r="R136" s="150"/>
      <c r="S136" s="151"/>
      <c r="T136" s="150"/>
      <c r="U136" s="150"/>
      <c r="V136" s="150"/>
      <c r="W136" s="151"/>
      <c r="X136" s="150"/>
      <c r="Y136" s="150"/>
      <c r="Z136" s="150"/>
      <c r="AA136" s="151"/>
      <c r="AB136" s="150"/>
      <c r="AC136" s="150"/>
      <c r="AD136" s="150"/>
      <c r="AE136" s="151"/>
      <c r="AF136" s="150"/>
      <c r="AG136" s="150"/>
      <c r="AH136" s="150"/>
      <c r="AI136" s="151"/>
      <c r="AJ136" s="150"/>
      <c r="AK136" s="150"/>
      <c r="AL136" s="150"/>
      <c r="AM136" s="151"/>
      <c r="AN136" s="150"/>
      <c r="AO136" s="150"/>
      <c r="AP136" s="150"/>
      <c r="AQ136" s="151"/>
      <c r="AR136" s="150"/>
      <c r="AS136" s="150"/>
      <c r="AT136" s="153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</row>
    <row r="137" spans="1:58" s="81" customFormat="1">
      <c r="A137" s="122"/>
      <c r="B137" s="123"/>
      <c r="C137" s="78"/>
      <c r="D137" s="122"/>
      <c r="G137" s="124"/>
      <c r="H137" s="124"/>
      <c r="I137" s="147"/>
      <c r="J137" s="124"/>
      <c r="K137" s="148"/>
      <c r="L137" s="126"/>
      <c r="M137" s="149"/>
      <c r="N137" s="150"/>
      <c r="O137" s="151"/>
      <c r="P137" s="150"/>
      <c r="Q137" s="150"/>
      <c r="R137" s="150"/>
      <c r="S137" s="151"/>
      <c r="T137" s="150"/>
      <c r="U137" s="150"/>
      <c r="V137" s="150"/>
      <c r="W137" s="151"/>
      <c r="X137" s="150"/>
      <c r="Y137" s="150"/>
      <c r="Z137" s="150"/>
      <c r="AA137" s="151"/>
      <c r="AB137" s="150"/>
      <c r="AC137" s="150"/>
      <c r="AD137" s="150"/>
      <c r="AE137" s="151"/>
      <c r="AF137" s="150"/>
      <c r="AG137" s="150"/>
      <c r="AH137" s="150"/>
      <c r="AI137" s="151"/>
      <c r="AJ137" s="150"/>
      <c r="AK137" s="150"/>
      <c r="AL137" s="150"/>
      <c r="AM137" s="151"/>
      <c r="AN137" s="150"/>
      <c r="AO137" s="150"/>
      <c r="AP137" s="150"/>
      <c r="AQ137" s="151"/>
      <c r="AR137" s="150"/>
      <c r="AS137" s="150"/>
      <c r="AT137" s="153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</row>
    <row r="138" spans="1:58" s="81" customFormat="1">
      <c r="A138" s="122"/>
      <c r="B138" s="123"/>
      <c r="C138" s="78"/>
      <c r="D138" s="122"/>
      <c r="G138" s="124"/>
      <c r="H138" s="124"/>
      <c r="I138" s="147"/>
      <c r="J138" s="124"/>
      <c r="K138" s="148"/>
      <c r="L138" s="126"/>
      <c r="M138" s="149"/>
      <c r="N138" s="150"/>
      <c r="O138" s="151"/>
      <c r="P138" s="150"/>
      <c r="Q138" s="150"/>
      <c r="R138" s="150"/>
      <c r="S138" s="151"/>
      <c r="T138" s="150"/>
      <c r="U138" s="150"/>
      <c r="V138" s="150"/>
      <c r="W138" s="151"/>
      <c r="X138" s="150"/>
      <c r="Y138" s="150"/>
      <c r="Z138" s="150"/>
      <c r="AA138" s="151"/>
      <c r="AB138" s="150"/>
      <c r="AC138" s="150"/>
      <c r="AD138" s="150"/>
      <c r="AE138" s="151"/>
      <c r="AF138" s="150"/>
      <c r="AG138" s="150"/>
      <c r="AH138" s="150"/>
      <c r="AI138" s="151"/>
      <c r="AJ138" s="150"/>
      <c r="AK138" s="150"/>
      <c r="AL138" s="150"/>
      <c r="AM138" s="151"/>
      <c r="AN138" s="150"/>
      <c r="AO138" s="150"/>
      <c r="AP138" s="150"/>
      <c r="AQ138" s="151"/>
      <c r="AR138" s="150"/>
      <c r="AS138" s="150"/>
      <c r="AT138" s="153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</row>
    <row r="139" spans="1:58" s="81" customFormat="1">
      <c r="A139" s="122"/>
      <c r="B139" s="123"/>
      <c r="C139" s="78"/>
      <c r="D139" s="122"/>
      <c r="G139" s="124"/>
      <c r="H139" s="124"/>
      <c r="I139" s="147"/>
      <c r="J139" s="124"/>
      <c r="K139" s="148"/>
      <c r="L139" s="126"/>
      <c r="M139" s="149"/>
      <c r="N139" s="150"/>
      <c r="O139" s="151"/>
      <c r="P139" s="150"/>
      <c r="Q139" s="150"/>
      <c r="R139" s="150"/>
      <c r="S139" s="151"/>
      <c r="T139" s="150"/>
      <c r="U139" s="150"/>
      <c r="V139" s="150"/>
      <c r="W139" s="151"/>
      <c r="X139" s="150"/>
      <c r="Y139" s="150"/>
      <c r="Z139" s="150"/>
      <c r="AA139" s="151"/>
      <c r="AB139" s="150"/>
      <c r="AC139" s="150"/>
      <c r="AD139" s="150"/>
      <c r="AE139" s="151"/>
      <c r="AF139" s="150"/>
      <c r="AG139" s="150"/>
      <c r="AH139" s="150"/>
      <c r="AI139" s="151"/>
      <c r="AJ139" s="150"/>
      <c r="AK139" s="150"/>
      <c r="AL139" s="150"/>
      <c r="AM139" s="151"/>
      <c r="AN139" s="150"/>
      <c r="AO139" s="150"/>
      <c r="AP139" s="150"/>
      <c r="AQ139" s="151"/>
      <c r="AR139" s="150"/>
      <c r="AS139" s="150"/>
      <c r="AT139" s="153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</row>
    <row r="140" spans="1:58" s="81" customFormat="1">
      <c r="A140" s="122"/>
      <c r="B140" s="123"/>
      <c r="C140" s="78"/>
      <c r="D140" s="122"/>
      <c r="G140" s="124"/>
      <c r="H140" s="124"/>
      <c r="I140" s="147"/>
      <c r="J140" s="124"/>
      <c r="K140" s="148"/>
      <c r="L140" s="126"/>
      <c r="M140" s="149"/>
      <c r="N140" s="150"/>
      <c r="O140" s="151"/>
      <c r="P140" s="150"/>
      <c r="Q140" s="150"/>
      <c r="R140" s="150"/>
      <c r="S140" s="151"/>
      <c r="T140" s="150"/>
      <c r="U140" s="150"/>
      <c r="V140" s="150"/>
      <c r="W140" s="151"/>
      <c r="X140" s="150"/>
      <c r="Y140" s="150"/>
      <c r="Z140" s="150"/>
      <c r="AA140" s="151"/>
      <c r="AB140" s="150"/>
      <c r="AC140" s="150"/>
      <c r="AD140" s="150"/>
      <c r="AE140" s="151"/>
      <c r="AF140" s="150"/>
      <c r="AG140" s="150"/>
      <c r="AH140" s="150"/>
      <c r="AI140" s="151"/>
      <c r="AJ140" s="150"/>
      <c r="AK140" s="150"/>
      <c r="AL140" s="150"/>
      <c r="AM140" s="151"/>
      <c r="AN140" s="150"/>
      <c r="AO140" s="150"/>
      <c r="AP140" s="150"/>
      <c r="AQ140" s="151"/>
      <c r="AR140" s="150"/>
      <c r="AS140" s="150"/>
      <c r="AT140" s="153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</row>
    <row r="141" spans="1:58" s="81" customFormat="1">
      <c r="A141" s="122"/>
      <c r="B141" s="123"/>
      <c r="C141" s="78"/>
      <c r="D141" s="122"/>
      <c r="G141" s="124"/>
      <c r="H141" s="124"/>
      <c r="I141" s="147"/>
      <c r="J141" s="124"/>
      <c r="K141" s="148"/>
      <c r="L141" s="126"/>
      <c r="M141" s="149"/>
      <c r="N141" s="150"/>
      <c r="O141" s="151"/>
      <c r="P141" s="150"/>
      <c r="Q141" s="150"/>
      <c r="R141" s="150"/>
      <c r="S141" s="151"/>
      <c r="T141" s="150"/>
      <c r="U141" s="150"/>
      <c r="V141" s="150"/>
      <c r="W141" s="151"/>
      <c r="X141" s="150"/>
      <c r="Y141" s="150"/>
      <c r="Z141" s="150"/>
      <c r="AA141" s="151"/>
      <c r="AB141" s="150"/>
      <c r="AC141" s="150"/>
      <c r="AD141" s="150"/>
      <c r="AE141" s="151"/>
      <c r="AF141" s="150"/>
      <c r="AG141" s="150"/>
      <c r="AH141" s="150"/>
      <c r="AI141" s="151"/>
      <c r="AJ141" s="150"/>
      <c r="AK141" s="150"/>
      <c r="AL141" s="150"/>
      <c r="AM141" s="151"/>
      <c r="AN141" s="150"/>
      <c r="AO141" s="150"/>
      <c r="AP141" s="150"/>
      <c r="AQ141" s="151"/>
      <c r="AR141" s="150"/>
      <c r="AS141" s="150"/>
      <c r="AT141" s="153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</row>
    <row r="142" spans="1:58" s="81" customFormat="1">
      <c r="A142" s="122"/>
      <c r="B142" s="123"/>
      <c r="C142" s="78"/>
      <c r="D142" s="122"/>
      <c r="G142" s="124"/>
      <c r="H142" s="124"/>
      <c r="I142" s="147"/>
      <c r="J142" s="124"/>
      <c r="K142" s="148"/>
      <c r="L142" s="126"/>
      <c r="M142" s="149"/>
      <c r="N142" s="150"/>
      <c r="O142" s="151"/>
      <c r="P142" s="150"/>
      <c r="Q142" s="150"/>
      <c r="R142" s="150"/>
      <c r="S142" s="151"/>
      <c r="T142" s="150"/>
      <c r="U142" s="150"/>
      <c r="V142" s="150"/>
      <c r="W142" s="151"/>
      <c r="X142" s="150"/>
      <c r="Y142" s="150"/>
      <c r="Z142" s="150"/>
      <c r="AA142" s="151"/>
      <c r="AB142" s="150"/>
      <c r="AC142" s="150"/>
      <c r="AD142" s="150"/>
      <c r="AE142" s="151"/>
      <c r="AF142" s="150"/>
      <c r="AG142" s="150"/>
      <c r="AH142" s="150"/>
      <c r="AI142" s="151"/>
      <c r="AJ142" s="150"/>
      <c r="AK142" s="150"/>
      <c r="AL142" s="150"/>
      <c r="AM142" s="151"/>
      <c r="AN142" s="150"/>
      <c r="AO142" s="150"/>
      <c r="AP142" s="150"/>
      <c r="AQ142" s="151"/>
      <c r="AR142" s="150"/>
      <c r="AS142" s="150"/>
      <c r="AT142" s="153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</row>
    <row r="143" spans="1:58" s="81" customFormat="1">
      <c r="A143" s="122"/>
      <c r="B143" s="123"/>
      <c r="C143" s="78"/>
      <c r="D143" s="122"/>
      <c r="G143" s="124"/>
      <c r="H143" s="124"/>
      <c r="I143" s="147"/>
      <c r="J143" s="124"/>
      <c r="K143" s="148"/>
      <c r="L143" s="126"/>
      <c r="M143" s="149"/>
      <c r="N143" s="150"/>
      <c r="O143" s="151"/>
      <c r="P143" s="150"/>
      <c r="Q143" s="150"/>
      <c r="R143" s="150"/>
      <c r="S143" s="151"/>
      <c r="T143" s="150"/>
      <c r="U143" s="150"/>
      <c r="V143" s="150"/>
      <c r="W143" s="151"/>
      <c r="X143" s="150"/>
      <c r="Y143" s="150"/>
      <c r="Z143" s="150"/>
      <c r="AA143" s="151"/>
      <c r="AB143" s="150"/>
      <c r="AC143" s="150"/>
      <c r="AD143" s="150"/>
      <c r="AE143" s="151"/>
      <c r="AF143" s="150"/>
      <c r="AG143" s="150"/>
      <c r="AH143" s="150"/>
      <c r="AI143" s="151"/>
      <c r="AJ143" s="150"/>
      <c r="AK143" s="150"/>
      <c r="AL143" s="150"/>
      <c r="AM143" s="151"/>
      <c r="AN143" s="150"/>
      <c r="AO143" s="150"/>
      <c r="AP143" s="150"/>
      <c r="AQ143" s="151"/>
      <c r="AR143" s="150"/>
      <c r="AS143" s="150"/>
      <c r="AT143" s="153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</row>
    <row r="144" spans="1:58" s="81" customFormat="1">
      <c r="A144" s="122"/>
      <c r="B144" s="123"/>
      <c r="C144" s="78"/>
      <c r="D144" s="122"/>
      <c r="G144" s="124"/>
      <c r="H144" s="124"/>
      <c r="I144" s="147"/>
      <c r="J144" s="124"/>
      <c r="K144" s="148"/>
      <c r="L144" s="126"/>
      <c r="M144" s="149"/>
      <c r="N144" s="150"/>
      <c r="O144" s="151"/>
      <c r="P144" s="150"/>
      <c r="Q144" s="150"/>
      <c r="R144" s="150"/>
      <c r="S144" s="151"/>
      <c r="T144" s="150"/>
      <c r="U144" s="150"/>
      <c r="V144" s="150"/>
      <c r="W144" s="151"/>
      <c r="X144" s="150"/>
      <c r="Y144" s="150"/>
      <c r="Z144" s="150"/>
      <c r="AA144" s="151"/>
      <c r="AB144" s="150"/>
      <c r="AC144" s="150"/>
      <c r="AD144" s="150"/>
      <c r="AE144" s="151"/>
      <c r="AF144" s="150"/>
      <c r="AG144" s="150"/>
      <c r="AH144" s="150"/>
      <c r="AI144" s="151"/>
      <c r="AJ144" s="150"/>
      <c r="AK144" s="150"/>
      <c r="AL144" s="150"/>
      <c r="AM144" s="151"/>
      <c r="AN144" s="150"/>
      <c r="AO144" s="150"/>
      <c r="AP144" s="150"/>
      <c r="AQ144" s="151"/>
      <c r="AR144" s="150"/>
      <c r="AS144" s="150"/>
      <c r="AT144" s="153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</row>
    <row r="145" spans="1:58" s="81" customFormat="1">
      <c r="A145" s="122"/>
      <c r="B145" s="123"/>
      <c r="C145" s="78"/>
      <c r="D145" s="122"/>
      <c r="G145" s="124"/>
      <c r="H145" s="124"/>
      <c r="I145" s="147"/>
      <c r="J145" s="124"/>
      <c r="K145" s="148"/>
      <c r="L145" s="126"/>
      <c r="M145" s="149"/>
      <c r="N145" s="150"/>
      <c r="O145" s="151"/>
      <c r="P145" s="150"/>
      <c r="Q145" s="150"/>
      <c r="R145" s="150"/>
      <c r="S145" s="151"/>
      <c r="T145" s="150"/>
      <c r="U145" s="150"/>
      <c r="V145" s="150"/>
      <c r="W145" s="151"/>
      <c r="X145" s="150"/>
      <c r="Y145" s="150"/>
      <c r="Z145" s="150"/>
      <c r="AA145" s="151"/>
      <c r="AB145" s="150"/>
      <c r="AC145" s="150"/>
      <c r="AD145" s="150"/>
      <c r="AE145" s="151"/>
      <c r="AF145" s="150"/>
      <c r="AG145" s="150"/>
      <c r="AH145" s="150"/>
      <c r="AI145" s="151"/>
      <c r="AJ145" s="150"/>
      <c r="AK145" s="150"/>
      <c r="AL145" s="150"/>
      <c r="AM145" s="151"/>
      <c r="AN145" s="150"/>
      <c r="AO145" s="150"/>
      <c r="AP145" s="150"/>
      <c r="AQ145" s="151"/>
      <c r="AR145" s="150"/>
      <c r="AS145" s="150"/>
      <c r="AT145" s="153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</row>
    <row r="146" spans="1:58" s="81" customFormat="1">
      <c r="A146" s="122"/>
      <c r="B146" s="123"/>
      <c r="C146" s="78"/>
      <c r="D146" s="122"/>
      <c r="G146" s="124"/>
      <c r="H146" s="124"/>
      <c r="I146" s="147"/>
      <c r="J146" s="124"/>
      <c r="K146" s="148"/>
      <c r="L146" s="126"/>
      <c r="M146" s="149"/>
      <c r="N146" s="150"/>
      <c r="O146" s="151"/>
      <c r="P146" s="150"/>
      <c r="Q146" s="150"/>
      <c r="R146" s="150"/>
      <c r="S146" s="151"/>
      <c r="T146" s="150"/>
      <c r="U146" s="150"/>
      <c r="V146" s="150"/>
      <c r="W146" s="151"/>
      <c r="X146" s="150"/>
      <c r="Y146" s="150"/>
      <c r="Z146" s="150"/>
      <c r="AA146" s="151"/>
      <c r="AB146" s="150"/>
      <c r="AC146" s="150"/>
      <c r="AD146" s="150"/>
      <c r="AE146" s="151"/>
      <c r="AF146" s="150"/>
      <c r="AG146" s="150"/>
      <c r="AH146" s="150"/>
      <c r="AI146" s="151"/>
      <c r="AJ146" s="150"/>
      <c r="AK146" s="150"/>
      <c r="AL146" s="150"/>
      <c r="AM146" s="151"/>
      <c r="AN146" s="150"/>
      <c r="AO146" s="150"/>
      <c r="AP146" s="150"/>
      <c r="AQ146" s="151"/>
      <c r="AR146" s="150"/>
      <c r="AS146" s="150"/>
      <c r="AT146" s="153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</row>
    <row r="147" spans="1:58" s="81" customFormat="1">
      <c r="A147" s="122"/>
      <c r="B147" s="123"/>
      <c r="C147" s="78"/>
      <c r="D147" s="122"/>
      <c r="G147" s="124"/>
      <c r="H147" s="124"/>
      <c r="I147" s="147"/>
      <c r="J147" s="124"/>
      <c r="K147" s="148"/>
      <c r="L147" s="126"/>
      <c r="M147" s="149"/>
      <c r="N147" s="150"/>
      <c r="O147" s="151"/>
      <c r="P147" s="150"/>
      <c r="Q147" s="150"/>
      <c r="R147" s="150"/>
      <c r="S147" s="151"/>
      <c r="T147" s="150"/>
      <c r="U147" s="150"/>
      <c r="V147" s="150"/>
      <c r="W147" s="151"/>
      <c r="X147" s="150"/>
      <c r="Y147" s="150"/>
      <c r="Z147" s="150"/>
      <c r="AA147" s="151"/>
      <c r="AB147" s="150"/>
      <c r="AC147" s="150"/>
      <c r="AD147" s="150"/>
      <c r="AE147" s="151"/>
      <c r="AF147" s="150"/>
      <c r="AG147" s="150"/>
      <c r="AH147" s="150"/>
      <c r="AI147" s="151"/>
      <c r="AJ147" s="150"/>
      <c r="AK147" s="150"/>
      <c r="AL147" s="150"/>
      <c r="AM147" s="151"/>
      <c r="AN147" s="150"/>
      <c r="AO147" s="150"/>
      <c r="AP147" s="150"/>
      <c r="AQ147" s="151"/>
      <c r="AR147" s="150"/>
      <c r="AS147" s="150"/>
      <c r="AT147" s="153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</row>
    <row r="148" spans="1:58" s="81" customFormat="1">
      <c r="A148" s="122"/>
      <c r="B148" s="123"/>
      <c r="C148" s="78"/>
      <c r="D148" s="122"/>
      <c r="G148" s="124"/>
      <c r="H148" s="124"/>
      <c r="I148" s="147"/>
      <c r="J148" s="124"/>
      <c r="K148" s="148"/>
      <c r="L148" s="126"/>
      <c r="M148" s="149"/>
      <c r="N148" s="150"/>
      <c r="O148" s="151"/>
      <c r="P148" s="150"/>
      <c r="Q148" s="150"/>
      <c r="R148" s="150"/>
      <c r="S148" s="151"/>
      <c r="T148" s="150"/>
      <c r="U148" s="150"/>
      <c r="V148" s="150"/>
      <c r="W148" s="151"/>
      <c r="X148" s="150"/>
      <c r="Y148" s="150"/>
      <c r="Z148" s="150"/>
      <c r="AA148" s="151"/>
      <c r="AB148" s="150"/>
      <c r="AC148" s="150"/>
      <c r="AD148" s="150"/>
      <c r="AE148" s="151"/>
      <c r="AF148" s="150"/>
      <c r="AG148" s="150"/>
      <c r="AH148" s="150"/>
      <c r="AI148" s="151"/>
      <c r="AJ148" s="150"/>
      <c r="AK148" s="150"/>
      <c r="AL148" s="150"/>
      <c r="AM148" s="151"/>
      <c r="AN148" s="150"/>
      <c r="AO148" s="150"/>
      <c r="AP148" s="150"/>
      <c r="AQ148" s="151"/>
      <c r="AR148" s="150"/>
      <c r="AS148" s="150"/>
      <c r="AT148" s="153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</row>
    <row r="149" spans="1:58" s="81" customFormat="1">
      <c r="A149" s="122"/>
      <c r="B149" s="123"/>
      <c r="C149" s="78"/>
      <c r="D149" s="122"/>
      <c r="G149" s="124"/>
      <c r="H149" s="124"/>
      <c r="I149" s="147"/>
      <c r="J149" s="124"/>
      <c r="K149" s="148"/>
      <c r="L149" s="126"/>
      <c r="M149" s="149"/>
      <c r="N149" s="150"/>
      <c r="O149" s="151"/>
      <c r="P149" s="150"/>
      <c r="Q149" s="150"/>
      <c r="R149" s="150"/>
      <c r="S149" s="151"/>
      <c r="T149" s="150"/>
      <c r="U149" s="150"/>
      <c r="V149" s="150"/>
      <c r="W149" s="151"/>
      <c r="X149" s="150"/>
      <c r="Y149" s="150"/>
      <c r="Z149" s="150"/>
      <c r="AA149" s="151"/>
      <c r="AB149" s="150"/>
      <c r="AC149" s="150"/>
      <c r="AD149" s="150"/>
      <c r="AE149" s="151"/>
      <c r="AF149" s="150"/>
      <c r="AG149" s="150"/>
      <c r="AH149" s="150"/>
      <c r="AI149" s="151"/>
      <c r="AJ149" s="150"/>
      <c r="AK149" s="150"/>
      <c r="AL149" s="150"/>
      <c r="AM149" s="151"/>
      <c r="AN149" s="150"/>
      <c r="AO149" s="150"/>
      <c r="AP149" s="150"/>
      <c r="AQ149" s="151"/>
      <c r="AR149" s="150"/>
      <c r="AS149" s="150"/>
      <c r="AT149" s="153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</row>
    <row r="150" spans="1:58" s="81" customFormat="1">
      <c r="A150" s="122"/>
      <c r="B150" s="123"/>
      <c r="C150" s="78"/>
      <c r="D150" s="122"/>
      <c r="G150" s="124"/>
      <c r="H150" s="124"/>
      <c r="I150" s="147"/>
      <c r="J150" s="124"/>
      <c r="K150" s="148"/>
      <c r="L150" s="126"/>
      <c r="M150" s="149"/>
      <c r="N150" s="150"/>
      <c r="O150" s="151"/>
      <c r="P150" s="150"/>
      <c r="Q150" s="150"/>
      <c r="R150" s="150"/>
      <c r="S150" s="151"/>
      <c r="T150" s="150"/>
      <c r="U150" s="150"/>
      <c r="V150" s="150"/>
      <c r="W150" s="151"/>
      <c r="X150" s="150"/>
      <c r="Y150" s="150"/>
      <c r="Z150" s="150"/>
      <c r="AA150" s="151"/>
      <c r="AB150" s="150"/>
      <c r="AC150" s="150"/>
      <c r="AD150" s="150"/>
      <c r="AE150" s="151"/>
      <c r="AF150" s="150"/>
      <c r="AG150" s="150"/>
      <c r="AH150" s="150"/>
      <c r="AI150" s="151"/>
      <c r="AJ150" s="150"/>
      <c r="AK150" s="150"/>
      <c r="AL150" s="150"/>
      <c r="AM150" s="151"/>
      <c r="AN150" s="150"/>
      <c r="AO150" s="150"/>
      <c r="AP150" s="150"/>
      <c r="AQ150" s="151"/>
      <c r="AR150" s="150"/>
      <c r="AS150" s="150"/>
      <c r="AT150" s="153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</row>
    <row r="151" spans="1:58" s="81" customFormat="1">
      <c r="A151" s="122"/>
      <c r="B151" s="123"/>
      <c r="C151" s="78"/>
      <c r="D151" s="122"/>
      <c r="G151" s="124"/>
      <c r="H151" s="124"/>
      <c r="I151" s="147"/>
      <c r="J151" s="124"/>
      <c r="K151" s="148"/>
      <c r="L151" s="126"/>
      <c r="M151" s="149"/>
      <c r="N151" s="150"/>
      <c r="O151" s="151"/>
      <c r="P151" s="150"/>
      <c r="Q151" s="150"/>
      <c r="R151" s="150"/>
      <c r="S151" s="151"/>
      <c r="T151" s="150"/>
      <c r="U151" s="150"/>
      <c r="V151" s="150"/>
      <c r="W151" s="151"/>
      <c r="X151" s="150"/>
      <c r="Y151" s="150"/>
      <c r="Z151" s="150"/>
      <c r="AA151" s="151"/>
      <c r="AB151" s="150"/>
      <c r="AC151" s="150"/>
      <c r="AD151" s="150"/>
      <c r="AE151" s="151"/>
      <c r="AF151" s="150"/>
      <c r="AG151" s="150"/>
      <c r="AH151" s="150"/>
      <c r="AI151" s="151"/>
      <c r="AJ151" s="150"/>
      <c r="AK151" s="150"/>
      <c r="AL151" s="150"/>
      <c r="AM151" s="151"/>
      <c r="AN151" s="150"/>
      <c r="AO151" s="150"/>
      <c r="AP151" s="150"/>
      <c r="AQ151" s="151"/>
      <c r="AR151" s="150"/>
      <c r="AS151" s="150"/>
      <c r="AT151" s="153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</row>
    <row r="152" spans="1:58" s="81" customFormat="1">
      <c r="A152" s="122"/>
      <c r="B152" s="123"/>
      <c r="C152" s="78"/>
      <c r="D152" s="122"/>
      <c r="G152" s="124"/>
      <c r="H152" s="124"/>
      <c r="I152" s="147"/>
      <c r="J152" s="124"/>
      <c r="K152" s="148"/>
      <c r="L152" s="126"/>
      <c r="M152" s="149"/>
      <c r="N152" s="150"/>
      <c r="O152" s="151"/>
      <c r="P152" s="150"/>
      <c r="Q152" s="150"/>
      <c r="R152" s="150"/>
      <c r="S152" s="151"/>
      <c r="T152" s="150"/>
      <c r="U152" s="150"/>
      <c r="V152" s="150"/>
      <c r="W152" s="151"/>
      <c r="X152" s="150"/>
      <c r="Y152" s="150"/>
      <c r="Z152" s="150"/>
      <c r="AA152" s="151"/>
      <c r="AB152" s="150"/>
      <c r="AC152" s="150"/>
      <c r="AD152" s="150"/>
      <c r="AE152" s="151"/>
      <c r="AF152" s="150"/>
      <c r="AG152" s="150"/>
      <c r="AH152" s="150"/>
      <c r="AI152" s="151"/>
      <c r="AJ152" s="150"/>
      <c r="AK152" s="150"/>
      <c r="AL152" s="150"/>
      <c r="AM152" s="151"/>
      <c r="AN152" s="150"/>
      <c r="AO152" s="150"/>
      <c r="AP152" s="150"/>
      <c r="AQ152" s="151"/>
      <c r="AR152" s="150"/>
      <c r="AS152" s="150"/>
      <c r="AT152" s="153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</row>
    <row r="153" spans="1:58" s="81" customFormat="1">
      <c r="A153" s="122"/>
      <c r="B153" s="123"/>
      <c r="C153" s="78"/>
      <c r="D153" s="122"/>
      <c r="G153" s="124"/>
      <c r="H153" s="124"/>
      <c r="I153" s="147"/>
      <c r="J153" s="124"/>
      <c r="K153" s="148"/>
      <c r="L153" s="126"/>
      <c r="M153" s="149"/>
      <c r="N153" s="150"/>
      <c r="O153" s="151"/>
      <c r="P153" s="150"/>
      <c r="Q153" s="150"/>
      <c r="R153" s="150"/>
      <c r="S153" s="151"/>
      <c r="T153" s="150"/>
      <c r="U153" s="150"/>
      <c r="V153" s="150"/>
      <c r="W153" s="151"/>
      <c r="X153" s="150"/>
      <c r="Y153" s="150"/>
      <c r="Z153" s="150"/>
      <c r="AA153" s="151"/>
      <c r="AB153" s="150"/>
      <c r="AC153" s="150"/>
      <c r="AD153" s="150"/>
      <c r="AE153" s="151"/>
      <c r="AF153" s="150"/>
      <c r="AG153" s="150"/>
      <c r="AH153" s="150"/>
      <c r="AI153" s="151"/>
      <c r="AJ153" s="150"/>
      <c r="AK153" s="150"/>
      <c r="AL153" s="150"/>
      <c r="AM153" s="151"/>
      <c r="AN153" s="150"/>
      <c r="AO153" s="150"/>
      <c r="AP153" s="150"/>
      <c r="AQ153" s="151"/>
      <c r="AR153" s="150"/>
      <c r="AS153" s="150"/>
      <c r="AT153" s="153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</row>
    <row r="154" spans="1:58" s="81" customFormat="1">
      <c r="A154" s="122"/>
      <c r="B154" s="123"/>
      <c r="C154" s="78"/>
      <c r="D154" s="122"/>
      <c r="G154" s="124"/>
      <c r="H154" s="124"/>
      <c r="I154" s="147"/>
      <c r="J154" s="124"/>
      <c r="K154" s="148"/>
      <c r="L154" s="126"/>
      <c r="M154" s="149"/>
      <c r="N154" s="150"/>
      <c r="O154" s="151"/>
      <c r="P154" s="150"/>
      <c r="Q154" s="150"/>
      <c r="R154" s="150"/>
      <c r="S154" s="151"/>
      <c r="T154" s="150"/>
      <c r="U154" s="150"/>
      <c r="V154" s="150"/>
      <c r="W154" s="151"/>
      <c r="X154" s="150"/>
      <c r="Y154" s="150"/>
      <c r="Z154" s="150"/>
      <c r="AA154" s="151"/>
      <c r="AB154" s="150"/>
      <c r="AC154" s="150"/>
      <c r="AD154" s="150"/>
      <c r="AE154" s="151"/>
      <c r="AF154" s="150"/>
      <c r="AG154" s="150"/>
      <c r="AH154" s="150"/>
      <c r="AI154" s="151"/>
      <c r="AJ154" s="150"/>
      <c r="AK154" s="150"/>
      <c r="AL154" s="150"/>
      <c r="AM154" s="151"/>
      <c r="AN154" s="150"/>
      <c r="AO154" s="150"/>
      <c r="AP154" s="150"/>
      <c r="AQ154" s="151"/>
      <c r="AR154" s="150"/>
      <c r="AS154" s="150"/>
      <c r="AT154" s="153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</row>
    <row r="155" spans="1:58" s="81" customFormat="1">
      <c r="A155" s="122"/>
      <c r="B155" s="123"/>
      <c r="C155" s="78"/>
      <c r="D155" s="122"/>
      <c r="G155" s="124"/>
      <c r="H155" s="124"/>
      <c r="I155" s="147"/>
      <c r="J155" s="124"/>
      <c r="K155" s="148"/>
      <c r="L155" s="126"/>
      <c r="M155" s="149"/>
      <c r="N155" s="150"/>
      <c r="O155" s="151"/>
      <c r="P155" s="150"/>
      <c r="Q155" s="150"/>
      <c r="R155" s="150"/>
      <c r="S155" s="151"/>
      <c r="T155" s="150"/>
      <c r="U155" s="150"/>
      <c r="V155" s="150"/>
      <c r="W155" s="151"/>
      <c r="X155" s="150"/>
      <c r="Y155" s="150"/>
      <c r="Z155" s="150"/>
      <c r="AA155" s="151"/>
      <c r="AB155" s="150"/>
      <c r="AC155" s="150"/>
      <c r="AD155" s="150"/>
      <c r="AE155" s="151"/>
      <c r="AF155" s="150"/>
      <c r="AG155" s="150"/>
      <c r="AH155" s="150"/>
      <c r="AI155" s="151"/>
      <c r="AJ155" s="150"/>
      <c r="AK155" s="150"/>
      <c r="AL155" s="150"/>
      <c r="AM155" s="151"/>
      <c r="AN155" s="150"/>
      <c r="AO155" s="150"/>
      <c r="AP155" s="150"/>
      <c r="AQ155" s="151"/>
      <c r="AR155" s="150"/>
      <c r="AS155" s="150"/>
      <c r="AT155" s="153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</row>
    <row r="156" spans="1:58" s="81" customFormat="1">
      <c r="A156" s="122"/>
      <c r="B156" s="123"/>
      <c r="C156" s="78"/>
      <c r="D156" s="122"/>
      <c r="G156" s="124"/>
      <c r="H156" s="124"/>
      <c r="I156" s="147"/>
      <c r="J156" s="124"/>
      <c r="K156" s="148"/>
      <c r="L156" s="126"/>
      <c r="M156" s="149"/>
      <c r="N156" s="150"/>
      <c r="O156" s="151"/>
      <c r="P156" s="150"/>
      <c r="Q156" s="150"/>
      <c r="R156" s="150"/>
      <c r="S156" s="151"/>
      <c r="T156" s="150"/>
      <c r="U156" s="150"/>
      <c r="V156" s="150"/>
      <c r="W156" s="151"/>
      <c r="X156" s="150"/>
      <c r="Y156" s="150"/>
      <c r="Z156" s="150"/>
      <c r="AA156" s="151"/>
      <c r="AB156" s="150"/>
      <c r="AC156" s="150"/>
      <c r="AD156" s="150"/>
      <c r="AE156" s="151"/>
      <c r="AF156" s="150"/>
      <c r="AG156" s="150"/>
      <c r="AH156" s="150"/>
      <c r="AI156" s="151"/>
      <c r="AJ156" s="150"/>
      <c r="AK156" s="150"/>
      <c r="AL156" s="150"/>
      <c r="AM156" s="151"/>
      <c r="AN156" s="150"/>
      <c r="AO156" s="150"/>
      <c r="AP156" s="150"/>
      <c r="AQ156" s="151"/>
      <c r="AR156" s="150"/>
      <c r="AS156" s="150"/>
      <c r="AT156" s="153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</row>
    <row r="157" spans="1:58" s="81" customFormat="1">
      <c r="A157" s="122"/>
      <c r="B157" s="123"/>
      <c r="C157" s="78"/>
      <c r="D157" s="122"/>
      <c r="G157" s="124"/>
      <c r="H157" s="124"/>
      <c r="I157" s="147"/>
      <c r="J157" s="124"/>
      <c r="K157" s="148"/>
      <c r="L157" s="126"/>
      <c r="M157" s="149"/>
      <c r="N157" s="150"/>
      <c r="O157" s="151"/>
      <c r="P157" s="150"/>
      <c r="Q157" s="150"/>
      <c r="R157" s="150"/>
      <c r="S157" s="151"/>
      <c r="T157" s="150"/>
      <c r="U157" s="150"/>
      <c r="V157" s="150"/>
      <c r="W157" s="151"/>
      <c r="X157" s="150"/>
      <c r="Y157" s="150"/>
      <c r="Z157" s="150"/>
      <c r="AA157" s="151"/>
      <c r="AB157" s="150"/>
      <c r="AC157" s="150"/>
      <c r="AD157" s="150"/>
      <c r="AE157" s="151"/>
      <c r="AF157" s="150"/>
      <c r="AG157" s="150"/>
      <c r="AH157" s="150"/>
      <c r="AI157" s="151"/>
      <c r="AJ157" s="150"/>
      <c r="AK157" s="150"/>
      <c r="AL157" s="150"/>
      <c r="AM157" s="151"/>
      <c r="AN157" s="150"/>
      <c r="AO157" s="150"/>
      <c r="AP157" s="150"/>
      <c r="AQ157" s="151"/>
      <c r="AR157" s="150"/>
      <c r="AS157" s="150"/>
      <c r="AT157" s="153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</row>
    <row r="158" spans="1:58" s="81" customFormat="1">
      <c r="A158" s="122"/>
      <c r="B158" s="123"/>
      <c r="C158" s="78"/>
      <c r="D158" s="122"/>
      <c r="G158" s="124"/>
      <c r="H158" s="124"/>
      <c r="I158" s="147"/>
      <c r="J158" s="124"/>
      <c r="K158" s="148"/>
      <c r="L158" s="126"/>
      <c r="M158" s="149"/>
      <c r="N158" s="150"/>
      <c r="O158" s="151"/>
      <c r="P158" s="150"/>
      <c r="Q158" s="150"/>
      <c r="R158" s="150"/>
      <c r="S158" s="151"/>
      <c r="T158" s="150"/>
      <c r="U158" s="150"/>
      <c r="V158" s="150"/>
      <c r="W158" s="151"/>
      <c r="X158" s="150"/>
      <c r="Y158" s="150"/>
      <c r="Z158" s="150"/>
      <c r="AA158" s="151"/>
      <c r="AB158" s="150"/>
      <c r="AC158" s="150"/>
      <c r="AD158" s="150"/>
      <c r="AE158" s="151"/>
      <c r="AF158" s="150"/>
      <c r="AG158" s="150"/>
      <c r="AH158" s="150"/>
      <c r="AI158" s="151"/>
      <c r="AJ158" s="150"/>
      <c r="AK158" s="150"/>
      <c r="AL158" s="150"/>
      <c r="AM158" s="151"/>
      <c r="AN158" s="150"/>
      <c r="AO158" s="150"/>
      <c r="AP158" s="150"/>
      <c r="AQ158" s="151"/>
      <c r="AR158" s="150"/>
      <c r="AS158" s="150"/>
      <c r="AT158" s="153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</row>
    <row r="159" spans="1:58" s="81" customFormat="1">
      <c r="A159" s="122"/>
      <c r="B159" s="123"/>
      <c r="C159" s="78"/>
      <c r="D159" s="122"/>
      <c r="G159" s="124"/>
      <c r="H159" s="124"/>
      <c r="I159" s="147"/>
      <c r="J159" s="124"/>
      <c r="K159" s="148"/>
      <c r="L159" s="126"/>
      <c r="M159" s="149"/>
      <c r="N159" s="150"/>
      <c r="O159" s="151"/>
      <c r="P159" s="150"/>
      <c r="Q159" s="150"/>
      <c r="R159" s="150"/>
      <c r="S159" s="151"/>
      <c r="T159" s="150"/>
      <c r="U159" s="150"/>
      <c r="V159" s="150"/>
      <c r="W159" s="151"/>
      <c r="X159" s="150"/>
      <c r="Y159" s="150"/>
      <c r="Z159" s="150"/>
      <c r="AA159" s="151"/>
      <c r="AB159" s="150"/>
      <c r="AC159" s="150"/>
      <c r="AD159" s="150"/>
      <c r="AE159" s="151"/>
      <c r="AF159" s="150"/>
      <c r="AG159" s="150"/>
      <c r="AH159" s="150"/>
      <c r="AI159" s="151"/>
      <c r="AJ159" s="150"/>
      <c r="AK159" s="150"/>
      <c r="AL159" s="150"/>
      <c r="AM159" s="151"/>
      <c r="AN159" s="150"/>
      <c r="AO159" s="150"/>
      <c r="AP159" s="150"/>
      <c r="AQ159" s="151"/>
      <c r="AR159" s="150"/>
      <c r="AS159" s="150"/>
      <c r="AT159" s="153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</row>
    <row r="160" spans="1:58" s="81" customFormat="1">
      <c r="A160" s="122"/>
      <c r="B160" s="123"/>
      <c r="C160" s="78"/>
      <c r="D160" s="122"/>
      <c r="G160" s="124"/>
      <c r="H160" s="124"/>
      <c r="I160" s="147"/>
      <c r="J160" s="124"/>
      <c r="K160" s="148"/>
      <c r="L160" s="126"/>
      <c r="M160" s="149"/>
      <c r="N160" s="150"/>
      <c r="O160" s="151"/>
      <c r="P160" s="150"/>
      <c r="Q160" s="150"/>
      <c r="R160" s="150"/>
      <c r="S160" s="151"/>
      <c r="T160" s="150"/>
      <c r="U160" s="150"/>
      <c r="V160" s="150"/>
      <c r="W160" s="151"/>
      <c r="X160" s="150"/>
      <c r="Y160" s="150"/>
      <c r="Z160" s="150"/>
      <c r="AA160" s="151"/>
      <c r="AB160" s="150"/>
      <c r="AC160" s="150"/>
      <c r="AD160" s="150"/>
      <c r="AE160" s="151"/>
      <c r="AF160" s="150"/>
      <c r="AG160" s="150"/>
      <c r="AH160" s="150"/>
      <c r="AI160" s="151"/>
      <c r="AJ160" s="150"/>
      <c r="AK160" s="150"/>
      <c r="AL160" s="150"/>
      <c r="AM160" s="151"/>
      <c r="AN160" s="150"/>
      <c r="AO160" s="150"/>
      <c r="AP160" s="150"/>
      <c r="AQ160" s="151"/>
      <c r="AR160" s="150"/>
      <c r="AS160" s="150"/>
      <c r="AT160" s="153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</row>
    <row r="161" spans="1:58" s="81" customFormat="1">
      <c r="A161" s="122"/>
      <c r="B161" s="123"/>
      <c r="C161" s="78"/>
      <c r="D161" s="122"/>
      <c r="G161" s="124"/>
      <c r="H161" s="124"/>
      <c r="I161" s="147"/>
      <c r="J161" s="124"/>
      <c r="K161" s="148"/>
      <c r="L161" s="126"/>
      <c r="M161" s="149"/>
      <c r="N161" s="150"/>
      <c r="O161" s="151"/>
      <c r="P161" s="150"/>
      <c r="Q161" s="150"/>
      <c r="R161" s="150"/>
      <c r="S161" s="151"/>
      <c r="T161" s="150"/>
      <c r="U161" s="150"/>
      <c r="V161" s="150"/>
      <c r="W161" s="151"/>
      <c r="X161" s="150"/>
      <c r="Y161" s="150"/>
      <c r="Z161" s="150"/>
      <c r="AA161" s="151"/>
      <c r="AB161" s="150"/>
      <c r="AC161" s="150"/>
      <c r="AD161" s="150"/>
      <c r="AE161" s="151"/>
      <c r="AF161" s="150"/>
      <c r="AG161" s="150"/>
      <c r="AH161" s="150"/>
      <c r="AI161" s="151"/>
      <c r="AJ161" s="150"/>
      <c r="AK161" s="150"/>
      <c r="AL161" s="150"/>
      <c r="AM161" s="151"/>
      <c r="AN161" s="150"/>
      <c r="AO161" s="150"/>
      <c r="AP161" s="150"/>
      <c r="AQ161" s="151"/>
      <c r="AR161" s="150"/>
      <c r="AS161" s="150"/>
      <c r="AT161" s="153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</row>
    <row r="162" spans="1:58" s="81" customFormat="1">
      <c r="A162" s="122"/>
      <c r="B162" s="123"/>
      <c r="C162" s="78"/>
      <c r="D162" s="122"/>
      <c r="G162" s="124"/>
      <c r="H162" s="124"/>
      <c r="I162" s="147"/>
      <c r="J162" s="124"/>
      <c r="K162" s="148"/>
      <c r="L162" s="126"/>
      <c r="M162" s="149"/>
      <c r="N162" s="150"/>
      <c r="O162" s="151"/>
      <c r="P162" s="150"/>
      <c r="Q162" s="150"/>
      <c r="R162" s="150"/>
      <c r="S162" s="151"/>
      <c r="T162" s="150"/>
      <c r="U162" s="150"/>
      <c r="V162" s="150"/>
      <c r="W162" s="151"/>
      <c r="X162" s="150"/>
      <c r="Y162" s="150"/>
      <c r="Z162" s="150"/>
      <c r="AA162" s="151"/>
      <c r="AB162" s="150"/>
      <c r="AC162" s="150"/>
      <c r="AD162" s="150"/>
      <c r="AE162" s="151"/>
      <c r="AF162" s="150"/>
      <c r="AG162" s="150"/>
      <c r="AH162" s="150"/>
      <c r="AI162" s="151"/>
      <c r="AJ162" s="150"/>
      <c r="AK162" s="150"/>
      <c r="AL162" s="150"/>
      <c r="AM162" s="151"/>
      <c r="AN162" s="150"/>
      <c r="AO162" s="150"/>
      <c r="AP162" s="150"/>
      <c r="AQ162" s="151"/>
      <c r="AR162" s="150"/>
      <c r="AS162" s="150"/>
      <c r="AT162" s="153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</row>
    <row r="163" spans="1:58" s="81" customFormat="1">
      <c r="A163" s="122"/>
      <c r="B163" s="123"/>
      <c r="C163" s="78"/>
      <c r="D163" s="122"/>
      <c r="G163" s="124"/>
      <c r="H163" s="124"/>
      <c r="I163" s="147"/>
      <c r="J163" s="124"/>
      <c r="K163" s="148"/>
      <c r="L163" s="126"/>
      <c r="M163" s="149"/>
      <c r="N163" s="150"/>
      <c r="O163" s="151"/>
      <c r="P163" s="150"/>
      <c r="Q163" s="150"/>
      <c r="R163" s="150"/>
      <c r="S163" s="151"/>
      <c r="T163" s="150"/>
      <c r="U163" s="150"/>
      <c r="V163" s="150"/>
      <c r="W163" s="151"/>
      <c r="X163" s="150"/>
      <c r="Y163" s="150"/>
      <c r="Z163" s="150"/>
      <c r="AA163" s="151"/>
      <c r="AB163" s="150"/>
      <c r="AC163" s="150"/>
      <c r="AD163" s="150"/>
      <c r="AE163" s="151"/>
      <c r="AF163" s="150"/>
      <c r="AG163" s="150"/>
      <c r="AH163" s="150"/>
      <c r="AI163" s="151"/>
      <c r="AJ163" s="150"/>
      <c r="AK163" s="150"/>
      <c r="AL163" s="150"/>
      <c r="AM163" s="151"/>
      <c r="AN163" s="150"/>
      <c r="AO163" s="150"/>
      <c r="AP163" s="150"/>
      <c r="AQ163" s="151"/>
      <c r="AR163" s="150"/>
      <c r="AS163" s="150"/>
      <c r="AT163" s="153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</row>
    <row r="164" spans="1:58" s="81" customFormat="1">
      <c r="A164" s="122"/>
      <c r="B164" s="123"/>
      <c r="C164" s="78"/>
      <c r="D164" s="122"/>
      <c r="G164" s="124"/>
      <c r="H164" s="124"/>
      <c r="I164" s="147"/>
      <c r="J164" s="124"/>
      <c r="K164" s="148"/>
      <c r="L164" s="126"/>
      <c r="M164" s="149"/>
      <c r="N164" s="150"/>
      <c r="O164" s="151"/>
      <c r="P164" s="150"/>
      <c r="Q164" s="150"/>
      <c r="R164" s="150"/>
      <c r="S164" s="151"/>
      <c r="T164" s="150"/>
      <c r="U164" s="150"/>
      <c r="V164" s="150"/>
      <c r="W164" s="151"/>
      <c r="X164" s="150"/>
      <c r="Y164" s="150"/>
      <c r="Z164" s="150"/>
      <c r="AA164" s="151"/>
      <c r="AB164" s="150"/>
      <c r="AC164" s="150"/>
      <c r="AD164" s="150"/>
      <c r="AE164" s="151"/>
      <c r="AF164" s="150"/>
      <c r="AG164" s="150"/>
      <c r="AH164" s="150"/>
      <c r="AI164" s="151"/>
      <c r="AJ164" s="150"/>
      <c r="AK164" s="150"/>
      <c r="AL164" s="150"/>
      <c r="AM164" s="151"/>
      <c r="AN164" s="150"/>
      <c r="AO164" s="150"/>
      <c r="AP164" s="150"/>
      <c r="AQ164" s="151"/>
      <c r="AR164" s="150"/>
      <c r="AS164" s="150"/>
      <c r="AT164" s="153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</row>
    <row r="165" spans="1:58" s="81" customFormat="1">
      <c r="A165" s="122"/>
      <c r="B165" s="123"/>
      <c r="C165" s="78"/>
      <c r="D165" s="122"/>
      <c r="G165" s="124"/>
      <c r="H165" s="124"/>
      <c r="I165" s="147"/>
      <c r="J165" s="124"/>
      <c r="K165" s="148"/>
      <c r="L165" s="126"/>
      <c r="M165" s="149"/>
      <c r="N165" s="150"/>
      <c r="O165" s="151"/>
      <c r="P165" s="150"/>
      <c r="Q165" s="150"/>
      <c r="R165" s="150"/>
      <c r="S165" s="151"/>
      <c r="T165" s="150"/>
      <c r="U165" s="150"/>
      <c r="V165" s="150"/>
      <c r="W165" s="151"/>
      <c r="X165" s="150"/>
      <c r="Y165" s="150"/>
      <c r="Z165" s="150"/>
      <c r="AA165" s="151"/>
      <c r="AB165" s="150"/>
      <c r="AC165" s="150"/>
      <c r="AD165" s="150"/>
      <c r="AE165" s="151"/>
      <c r="AF165" s="150"/>
      <c r="AG165" s="150"/>
      <c r="AH165" s="150"/>
      <c r="AI165" s="151"/>
      <c r="AJ165" s="150"/>
      <c r="AK165" s="150"/>
      <c r="AL165" s="150"/>
      <c r="AM165" s="151"/>
      <c r="AN165" s="150"/>
      <c r="AO165" s="150"/>
      <c r="AP165" s="150"/>
      <c r="AQ165" s="151"/>
      <c r="AR165" s="150"/>
      <c r="AS165" s="150"/>
      <c r="AT165" s="153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</row>
    <row r="166" spans="1:58" s="81" customFormat="1">
      <c r="A166" s="122"/>
      <c r="B166" s="123"/>
      <c r="C166" s="78"/>
      <c r="D166" s="122"/>
      <c r="G166" s="124"/>
      <c r="H166" s="124"/>
      <c r="I166" s="147"/>
      <c r="J166" s="124"/>
      <c r="K166" s="148"/>
      <c r="L166" s="126"/>
      <c r="M166" s="149"/>
      <c r="N166" s="150"/>
      <c r="O166" s="151"/>
      <c r="P166" s="150"/>
      <c r="Q166" s="150"/>
      <c r="R166" s="150"/>
      <c r="S166" s="151"/>
      <c r="T166" s="150"/>
      <c r="U166" s="150"/>
      <c r="V166" s="150"/>
      <c r="W166" s="151"/>
      <c r="X166" s="150"/>
      <c r="Y166" s="150"/>
      <c r="Z166" s="150"/>
      <c r="AA166" s="151"/>
      <c r="AB166" s="150"/>
      <c r="AC166" s="150"/>
      <c r="AD166" s="150"/>
      <c r="AE166" s="151"/>
      <c r="AF166" s="150"/>
      <c r="AG166" s="150"/>
      <c r="AH166" s="150"/>
      <c r="AI166" s="151"/>
      <c r="AJ166" s="150"/>
      <c r="AK166" s="150"/>
      <c r="AL166" s="150"/>
      <c r="AM166" s="151"/>
      <c r="AN166" s="150"/>
      <c r="AO166" s="150"/>
      <c r="AP166" s="150"/>
      <c r="AQ166" s="151"/>
      <c r="AR166" s="150"/>
      <c r="AS166" s="150"/>
      <c r="AT166" s="153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</row>
    <row r="167" spans="1:58" s="81" customFormat="1">
      <c r="A167" s="122"/>
      <c r="B167" s="123"/>
      <c r="C167" s="78"/>
      <c r="D167" s="122"/>
      <c r="G167" s="124"/>
      <c r="H167" s="124"/>
      <c r="I167" s="147"/>
      <c r="J167" s="124"/>
      <c r="K167" s="148"/>
      <c r="L167" s="126"/>
      <c r="M167" s="149"/>
      <c r="N167" s="150"/>
      <c r="O167" s="151"/>
      <c r="P167" s="150"/>
      <c r="Q167" s="150"/>
      <c r="R167" s="150"/>
      <c r="S167" s="151"/>
      <c r="T167" s="150"/>
      <c r="U167" s="150"/>
      <c r="V167" s="150"/>
      <c r="W167" s="151"/>
      <c r="X167" s="150"/>
      <c r="Y167" s="150"/>
      <c r="Z167" s="150"/>
      <c r="AA167" s="151"/>
      <c r="AB167" s="150"/>
      <c r="AC167" s="150"/>
      <c r="AD167" s="150"/>
      <c r="AE167" s="151"/>
      <c r="AF167" s="150"/>
      <c r="AG167" s="150"/>
      <c r="AH167" s="150"/>
      <c r="AI167" s="151"/>
      <c r="AJ167" s="150"/>
      <c r="AK167" s="150"/>
      <c r="AL167" s="150"/>
      <c r="AM167" s="151"/>
      <c r="AN167" s="150"/>
      <c r="AO167" s="150"/>
      <c r="AP167" s="150"/>
      <c r="AQ167" s="151"/>
      <c r="AR167" s="150"/>
      <c r="AS167" s="150"/>
      <c r="AT167" s="153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</row>
    <row r="168" spans="1:58" s="81" customFormat="1">
      <c r="A168" s="122"/>
      <c r="B168" s="123"/>
      <c r="C168" s="78"/>
      <c r="D168" s="122"/>
      <c r="G168" s="124"/>
      <c r="H168" s="124"/>
      <c r="I168" s="147"/>
      <c r="J168" s="124"/>
      <c r="K168" s="148"/>
      <c r="L168" s="126"/>
      <c r="M168" s="149"/>
      <c r="N168" s="150"/>
      <c r="O168" s="151"/>
      <c r="P168" s="150"/>
      <c r="Q168" s="150"/>
      <c r="R168" s="150"/>
      <c r="S168" s="151"/>
      <c r="T168" s="150"/>
      <c r="U168" s="150"/>
      <c r="V168" s="150"/>
      <c r="W168" s="151"/>
      <c r="X168" s="150"/>
      <c r="Y168" s="150"/>
      <c r="Z168" s="150"/>
      <c r="AA168" s="151"/>
      <c r="AB168" s="150"/>
      <c r="AC168" s="150"/>
      <c r="AD168" s="150"/>
      <c r="AE168" s="151"/>
      <c r="AF168" s="150"/>
      <c r="AG168" s="150"/>
      <c r="AH168" s="150"/>
      <c r="AI168" s="151"/>
      <c r="AJ168" s="150"/>
      <c r="AK168" s="150"/>
      <c r="AL168" s="150"/>
      <c r="AM168" s="151"/>
      <c r="AN168" s="150"/>
      <c r="AO168" s="150"/>
      <c r="AP168" s="150"/>
      <c r="AQ168" s="151"/>
      <c r="AR168" s="150"/>
      <c r="AS168" s="150"/>
      <c r="AT168" s="153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</row>
    <row r="169" spans="1:58" s="81" customFormat="1">
      <c r="A169" s="122"/>
      <c r="B169" s="123"/>
      <c r="C169" s="78"/>
      <c r="D169" s="122"/>
      <c r="G169" s="124"/>
      <c r="H169" s="124"/>
      <c r="I169" s="147"/>
      <c r="J169" s="124"/>
      <c r="K169" s="148"/>
      <c r="L169" s="126"/>
      <c r="M169" s="149"/>
      <c r="N169" s="150"/>
      <c r="O169" s="151"/>
      <c r="P169" s="150"/>
      <c r="Q169" s="150"/>
      <c r="R169" s="150"/>
      <c r="S169" s="151"/>
      <c r="T169" s="150"/>
      <c r="U169" s="150"/>
      <c r="V169" s="150"/>
      <c r="W169" s="151"/>
      <c r="X169" s="150"/>
      <c r="Y169" s="150"/>
      <c r="Z169" s="150"/>
      <c r="AA169" s="151"/>
      <c r="AB169" s="150"/>
      <c r="AC169" s="150"/>
      <c r="AD169" s="150"/>
      <c r="AE169" s="151"/>
      <c r="AF169" s="150"/>
      <c r="AG169" s="150"/>
      <c r="AH169" s="150"/>
      <c r="AI169" s="151"/>
      <c r="AJ169" s="150"/>
      <c r="AK169" s="150"/>
      <c r="AL169" s="150"/>
      <c r="AM169" s="151"/>
      <c r="AN169" s="150"/>
      <c r="AO169" s="150"/>
      <c r="AP169" s="150"/>
      <c r="AQ169" s="151"/>
      <c r="AR169" s="150"/>
      <c r="AS169" s="150"/>
      <c r="AT169" s="153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</row>
    <row r="170" spans="1:58" s="81" customFormat="1">
      <c r="A170" s="122"/>
      <c r="B170" s="123"/>
      <c r="C170" s="78"/>
      <c r="D170" s="122"/>
      <c r="G170" s="124"/>
      <c r="H170" s="124"/>
      <c r="I170" s="147"/>
      <c r="J170" s="124"/>
      <c r="K170" s="148"/>
      <c r="L170" s="126"/>
      <c r="M170" s="149"/>
      <c r="N170" s="150"/>
      <c r="O170" s="151"/>
      <c r="P170" s="150"/>
      <c r="Q170" s="150"/>
      <c r="R170" s="150"/>
      <c r="S170" s="151"/>
      <c r="T170" s="150"/>
      <c r="U170" s="150"/>
      <c r="V170" s="150"/>
      <c r="W170" s="151"/>
      <c r="X170" s="150"/>
      <c r="Y170" s="150"/>
      <c r="Z170" s="150"/>
      <c r="AA170" s="151"/>
      <c r="AB170" s="150"/>
      <c r="AC170" s="150"/>
      <c r="AD170" s="150"/>
      <c r="AE170" s="151"/>
      <c r="AF170" s="150"/>
      <c r="AG170" s="150"/>
      <c r="AH170" s="150"/>
      <c r="AI170" s="151"/>
      <c r="AJ170" s="150"/>
      <c r="AK170" s="150"/>
      <c r="AL170" s="150"/>
      <c r="AM170" s="151"/>
      <c r="AN170" s="150"/>
      <c r="AO170" s="150"/>
      <c r="AP170" s="150"/>
      <c r="AQ170" s="151"/>
      <c r="AR170" s="150"/>
      <c r="AS170" s="150"/>
      <c r="AT170" s="153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</row>
    <row r="171" spans="1:58" s="81" customFormat="1">
      <c r="A171" s="122"/>
      <c r="B171" s="123"/>
      <c r="C171" s="78"/>
      <c r="D171" s="122"/>
      <c r="G171" s="124"/>
      <c r="H171" s="124"/>
      <c r="I171" s="147"/>
      <c r="J171" s="124"/>
      <c r="K171" s="148"/>
      <c r="L171" s="126"/>
      <c r="M171" s="149"/>
      <c r="N171" s="150"/>
      <c r="O171" s="151"/>
      <c r="P171" s="150"/>
      <c r="Q171" s="150"/>
      <c r="R171" s="150"/>
      <c r="S171" s="151"/>
      <c r="T171" s="150"/>
      <c r="U171" s="150"/>
      <c r="V171" s="150"/>
      <c r="W171" s="151"/>
      <c r="X171" s="150"/>
      <c r="Y171" s="150"/>
      <c r="Z171" s="150"/>
      <c r="AA171" s="151"/>
      <c r="AB171" s="150"/>
      <c r="AC171" s="150"/>
      <c r="AD171" s="150"/>
      <c r="AE171" s="151"/>
      <c r="AF171" s="150"/>
      <c r="AG171" s="150"/>
      <c r="AH171" s="150"/>
      <c r="AI171" s="151"/>
      <c r="AJ171" s="150"/>
      <c r="AK171" s="150"/>
      <c r="AL171" s="150"/>
      <c r="AM171" s="151"/>
      <c r="AN171" s="150"/>
      <c r="AO171" s="150"/>
      <c r="AP171" s="150"/>
      <c r="AQ171" s="151"/>
      <c r="AR171" s="150"/>
      <c r="AS171" s="150"/>
      <c r="AT171" s="153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</row>
    <row r="172" spans="1:58" s="81" customFormat="1">
      <c r="A172" s="122"/>
      <c r="B172" s="123"/>
      <c r="C172" s="78"/>
      <c r="D172" s="122"/>
      <c r="G172" s="124"/>
      <c r="H172" s="124"/>
      <c r="I172" s="147"/>
      <c r="J172" s="124"/>
      <c r="K172" s="148"/>
      <c r="L172" s="126"/>
      <c r="M172" s="149"/>
      <c r="N172" s="150"/>
      <c r="O172" s="151"/>
      <c r="P172" s="150"/>
      <c r="Q172" s="150"/>
      <c r="R172" s="150"/>
      <c r="S172" s="151"/>
      <c r="T172" s="150"/>
      <c r="U172" s="150"/>
      <c r="V172" s="150"/>
      <c r="W172" s="151"/>
      <c r="X172" s="150"/>
      <c r="Y172" s="150"/>
      <c r="Z172" s="150"/>
      <c r="AA172" s="151"/>
      <c r="AB172" s="150"/>
      <c r="AC172" s="150"/>
      <c r="AD172" s="150"/>
      <c r="AE172" s="151"/>
      <c r="AF172" s="150"/>
      <c r="AG172" s="150"/>
      <c r="AH172" s="150"/>
      <c r="AI172" s="151"/>
      <c r="AJ172" s="150"/>
      <c r="AK172" s="150"/>
      <c r="AL172" s="150"/>
      <c r="AM172" s="151"/>
      <c r="AN172" s="150"/>
      <c r="AO172" s="150"/>
      <c r="AP172" s="150"/>
      <c r="AQ172" s="151"/>
      <c r="AR172" s="150"/>
      <c r="AS172" s="150"/>
      <c r="AT172" s="153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</row>
    <row r="173" spans="1:58" s="81" customFormat="1">
      <c r="A173" s="122"/>
      <c r="B173" s="123"/>
      <c r="C173" s="78"/>
      <c r="D173" s="122"/>
      <c r="G173" s="124"/>
      <c r="H173" s="124"/>
      <c r="I173" s="147"/>
      <c r="J173" s="124"/>
      <c r="K173" s="148"/>
      <c r="L173" s="126"/>
      <c r="M173" s="149"/>
      <c r="N173" s="150"/>
      <c r="O173" s="151"/>
      <c r="P173" s="150"/>
      <c r="Q173" s="150"/>
      <c r="R173" s="150"/>
      <c r="S173" s="151"/>
      <c r="T173" s="150"/>
      <c r="U173" s="150"/>
      <c r="V173" s="150"/>
      <c r="W173" s="151"/>
      <c r="X173" s="150"/>
      <c r="Y173" s="150"/>
      <c r="Z173" s="150"/>
      <c r="AA173" s="151"/>
      <c r="AB173" s="150"/>
      <c r="AC173" s="150"/>
      <c r="AD173" s="150"/>
      <c r="AE173" s="151"/>
      <c r="AF173" s="150"/>
      <c r="AG173" s="150"/>
      <c r="AH173" s="150"/>
      <c r="AI173" s="151"/>
      <c r="AJ173" s="150"/>
      <c r="AK173" s="150"/>
      <c r="AL173" s="150"/>
      <c r="AM173" s="151"/>
      <c r="AN173" s="150"/>
      <c r="AO173" s="150"/>
      <c r="AP173" s="150"/>
      <c r="AQ173" s="151"/>
      <c r="AR173" s="150"/>
      <c r="AS173" s="150"/>
      <c r="AT173" s="153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</row>
    <row r="174" spans="1:58" s="81" customFormat="1">
      <c r="A174" s="122"/>
      <c r="B174" s="123"/>
      <c r="C174" s="78"/>
      <c r="D174" s="122"/>
      <c r="G174" s="124"/>
      <c r="H174" s="124"/>
      <c r="I174" s="147"/>
      <c r="J174" s="124"/>
      <c r="K174" s="148"/>
      <c r="L174" s="126"/>
      <c r="M174" s="149"/>
      <c r="N174" s="150"/>
      <c r="O174" s="151"/>
      <c r="P174" s="150"/>
      <c r="Q174" s="150"/>
      <c r="R174" s="150"/>
      <c r="S174" s="151"/>
      <c r="T174" s="150"/>
      <c r="U174" s="150"/>
      <c r="V174" s="150"/>
      <c r="W174" s="151"/>
      <c r="X174" s="150"/>
      <c r="Y174" s="150"/>
      <c r="Z174" s="150"/>
      <c r="AA174" s="151"/>
      <c r="AB174" s="150"/>
      <c r="AC174" s="150"/>
      <c r="AD174" s="150"/>
      <c r="AE174" s="151"/>
      <c r="AF174" s="150"/>
      <c r="AG174" s="150"/>
      <c r="AH174" s="150"/>
      <c r="AI174" s="151"/>
      <c r="AJ174" s="150"/>
      <c r="AK174" s="150"/>
      <c r="AL174" s="150"/>
      <c r="AM174" s="151"/>
      <c r="AN174" s="150"/>
      <c r="AO174" s="150"/>
      <c r="AP174" s="150"/>
      <c r="AQ174" s="151"/>
      <c r="AR174" s="150"/>
      <c r="AS174" s="150"/>
      <c r="AT174" s="153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</row>
    <row r="175" spans="1:58" s="81" customFormat="1">
      <c r="A175" s="122"/>
      <c r="B175" s="123"/>
      <c r="C175" s="78"/>
      <c r="D175" s="122"/>
      <c r="G175" s="124"/>
      <c r="H175" s="124"/>
      <c r="I175" s="147"/>
      <c r="J175" s="124"/>
      <c r="K175" s="148"/>
      <c r="L175" s="126"/>
      <c r="M175" s="149"/>
      <c r="N175" s="150"/>
      <c r="O175" s="151"/>
      <c r="P175" s="150"/>
      <c r="Q175" s="150"/>
      <c r="R175" s="150"/>
      <c r="S175" s="151"/>
      <c r="T175" s="150"/>
      <c r="U175" s="150"/>
      <c r="V175" s="150"/>
      <c r="W175" s="151"/>
      <c r="X175" s="150"/>
      <c r="Y175" s="150"/>
      <c r="Z175" s="150"/>
      <c r="AA175" s="151"/>
      <c r="AB175" s="150"/>
      <c r="AC175" s="150"/>
      <c r="AD175" s="150"/>
      <c r="AE175" s="151"/>
      <c r="AF175" s="150"/>
      <c r="AG175" s="150"/>
      <c r="AH175" s="150"/>
      <c r="AI175" s="151"/>
      <c r="AJ175" s="150"/>
      <c r="AK175" s="150"/>
      <c r="AL175" s="150"/>
      <c r="AM175" s="151"/>
      <c r="AN175" s="150"/>
      <c r="AO175" s="150"/>
      <c r="AP175" s="150"/>
      <c r="AQ175" s="151"/>
      <c r="AR175" s="150"/>
      <c r="AS175" s="150"/>
      <c r="AT175" s="153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</row>
    <row r="176" spans="1:58" s="81" customFormat="1">
      <c r="A176" s="122"/>
      <c r="B176" s="123"/>
      <c r="C176" s="78"/>
      <c r="D176" s="122"/>
      <c r="G176" s="124"/>
      <c r="H176" s="124"/>
      <c r="I176" s="147"/>
      <c r="J176" s="124"/>
      <c r="K176" s="148"/>
      <c r="L176" s="126"/>
      <c r="M176" s="149"/>
      <c r="N176" s="150"/>
      <c r="O176" s="151"/>
      <c r="P176" s="150"/>
      <c r="Q176" s="150"/>
      <c r="R176" s="150"/>
      <c r="S176" s="151"/>
      <c r="T176" s="150"/>
      <c r="U176" s="150"/>
      <c r="V176" s="150"/>
      <c r="W176" s="151"/>
      <c r="X176" s="150"/>
      <c r="Y176" s="150"/>
      <c r="Z176" s="150"/>
      <c r="AA176" s="151"/>
      <c r="AB176" s="150"/>
      <c r="AC176" s="150"/>
      <c r="AD176" s="150"/>
      <c r="AE176" s="151"/>
      <c r="AF176" s="150"/>
      <c r="AG176" s="150"/>
      <c r="AH176" s="150"/>
      <c r="AI176" s="151"/>
      <c r="AJ176" s="150"/>
      <c r="AK176" s="150"/>
      <c r="AL176" s="150"/>
      <c r="AM176" s="151"/>
      <c r="AN176" s="150"/>
      <c r="AO176" s="150"/>
      <c r="AP176" s="150"/>
      <c r="AQ176" s="151"/>
      <c r="AR176" s="150"/>
      <c r="AS176" s="150"/>
      <c r="AT176" s="153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</row>
    <row r="177" spans="1:58" s="81" customFormat="1">
      <c r="A177" s="122"/>
      <c r="B177" s="123"/>
      <c r="C177" s="78"/>
      <c r="D177" s="122"/>
      <c r="G177" s="124"/>
      <c r="H177" s="124"/>
      <c r="I177" s="147"/>
      <c r="J177" s="124"/>
      <c r="K177" s="148"/>
      <c r="L177" s="126"/>
      <c r="M177" s="149"/>
      <c r="N177" s="150"/>
      <c r="O177" s="151"/>
      <c r="P177" s="150"/>
      <c r="Q177" s="150"/>
      <c r="R177" s="150"/>
      <c r="S177" s="151"/>
      <c r="T177" s="150"/>
      <c r="U177" s="150"/>
      <c r="V177" s="150"/>
      <c r="W177" s="151"/>
      <c r="X177" s="150"/>
      <c r="Y177" s="150"/>
      <c r="Z177" s="150"/>
      <c r="AA177" s="151"/>
      <c r="AB177" s="150"/>
      <c r="AC177" s="150"/>
      <c r="AD177" s="150"/>
      <c r="AE177" s="151"/>
      <c r="AF177" s="150"/>
      <c r="AG177" s="150"/>
      <c r="AH177" s="150"/>
      <c r="AI177" s="151"/>
      <c r="AJ177" s="150"/>
      <c r="AK177" s="150"/>
      <c r="AL177" s="150"/>
      <c r="AM177" s="151"/>
      <c r="AN177" s="150"/>
      <c r="AO177" s="150"/>
      <c r="AP177" s="150"/>
      <c r="AQ177" s="151"/>
      <c r="AR177" s="150"/>
      <c r="AS177" s="150"/>
      <c r="AT177" s="153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</row>
    <row r="178" spans="1:58" s="81" customFormat="1">
      <c r="A178" s="122"/>
      <c r="B178" s="123"/>
      <c r="C178" s="78"/>
      <c r="D178" s="122"/>
      <c r="G178" s="124"/>
      <c r="H178" s="124"/>
      <c r="I178" s="147"/>
      <c r="J178" s="124"/>
      <c r="K178" s="148"/>
      <c r="L178" s="126"/>
      <c r="M178" s="149"/>
      <c r="N178" s="150"/>
      <c r="O178" s="151"/>
      <c r="P178" s="150"/>
      <c r="Q178" s="150"/>
      <c r="R178" s="150"/>
      <c r="S178" s="151"/>
      <c r="T178" s="150"/>
      <c r="U178" s="150"/>
      <c r="V178" s="150"/>
      <c r="W178" s="151"/>
      <c r="X178" s="150"/>
      <c r="Y178" s="150"/>
      <c r="Z178" s="150"/>
      <c r="AA178" s="151"/>
      <c r="AB178" s="150"/>
      <c r="AC178" s="150"/>
      <c r="AD178" s="150"/>
      <c r="AE178" s="151"/>
      <c r="AF178" s="150"/>
      <c r="AG178" s="150"/>
      <c r="AH178" s="150"/>
      <c r="AI178" s="151"/>
      <c r="AJ178" s="150"/>
      <c r="AK178" s="150"/>
      <c r="AL178" s="150"/>
      <c r="AM178" s="151"/>
      <c r="AN178" s="150"/>
      <c r="AO178" s="150"/>
      <c r="AP178" s="150"/>
      <c r="AQ178" s="151"/>
      <c r="AR178" s="150"/>
      <c r="AS178" s="150"/>
      <c r="AT178" s="153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</row>
    <row r="179" spans="1:58" s="81" customFormat="1">
      <c r="A179" s="122"/>
      <c r="B179" s="123"/>
      <c r="C179" s="78"/>
      <c r="D179" s="122"/>
      <c r="G179" s="124"/>
      <c r="H179" s="124"/>
      <c r="I179" s="147"/>
      <c r="J179" s="124"/>
      <c r="K179" s="148"/>
      <c r="L179" s="126"/>
      <c r="M179" s="149"/>
      <c r="N179" s="150"/>
      <c r="O179" s="151"/>
      <c r="P179" s="150"/>
      <c r="Q179" s="150"/>
      <c r="R179" s="150"/>
      <c r="S179" s="151"/>
      <c r="T179" s="150"/>
      <c r="U179" s="150"/>
      <c r="V179" s="150"/>
      <c r="W179" s="151"/>
      <c r="X179" s="150"/>
      <c r="Y179" s="150"/>
      <c r="Z179" s="150"/>
      <c r="AA179" s="151"/>
      <c r="AB179" s="150"/>
      <c r="AC179" s="150"/>
      <c r="AD179" s="150"/>
      <c r="AE179" s="151"/>
      <c r="AF179" s="150"/>
      <c r="AG179" s="150"/>
      <c r="AH179" s="150"/>
      <c r="AI179" s="151"/>
      <c r="AJ179" s="150"/>
      <c r="AK179" s="150"/>
      <c r="AL179" s="150"/>
      <c r="AM179" s="151"/>
      <c r="AN179" s="150"/>
      <c r="AO179" s="150"/>
      <c r="AP179" s="150"/>
      <c r="AQ179" s="151"/>
      <c r="AR179" s="150"/>
      <c r="AS179" s="150"/>
      <c r="AT179" s="153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</row>
    <row r="180" spans="1:58" s="81" customFormat="1">
      <c r="A180" s="122"/>
      <c r="B180" s="123"/>
      <c r="C180" s="78"/>
      <c r="D180" s="122"/>
      <c r="G180" s="124"/>
      <c r="H180" s="124"/>
      <c r="I180" s="147"/>
      <c r="J180" s="124"/>
      <c r="K180" s="148"/>
      <c r="L180" s="126"/>
      <c r="M180" s="149"/>
      <c r="N180" s="150"/>
      <c r="O180" s="151"/>
      <c r="P180" s="150"/>
      <c r="Q180" s="150"/>
      <c r="R180" s="150"/>
      <c r="S180" s="151"/>
      <c r="T180" s="150"/>
      <c r="U180" s="150"/>
      <c r="V180" s="150"/>
      <c r="W180" s="151"/>
      <c r="X180" s="150"/>
      <c r="Y180" s="150"/>
      <c r="Z180" s="150"/>
      <c r="AA180" s="151"/>
      <c r="AB180" s="150"/>
      <c r="AC180" s="150"/>
      <c r="AD180" s="150"/>
      <c r="AE180" s="151"/>
      <c r="AF180" s="150"/>
      <c r="AG180" s="150"/>
      <c r="AH180" s="150"/>
      <c r="AI180" s="151"/>
      <c r="AJ180" s="150"/>
      <c r="AK180" s="150"/>
      <c r="AL180" s="150"/>
      <c r="AM180" s="151"/>
      <c r="AN180" s="150"/>
      <c r="AO180" s="150"/>
      <c r="AP180" s="150"/>
      <c r="AQ180" s="151"/>
      <c r="AR180" s="150"/>
      <c r="AS180" s="150"/>
      <c r="AT180" s="153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</row>
    <row r="181" spans="1:58" s="81" customFormat="1">
      <c r="A181" s="122"/>
      <c r="B181" s="123"/>
      <c r="C181" s="78"/>
      <c r="D181" s="122"/>
      <c r="G181" s="124"/>
      <c r="H181" s="124"/>
      <c r="I181" s="147"/>
      <c r="J181" s="124"/>
      <c r="K181" s="148"/>
      <c r="L181" s="126"/>
      <c r="M181" s="149"/>
      <c r="N181" s="150"/>
      <c r="O181" s="151"/>
      <c r="P181" s="150"/>
      <c r="Q181" s="150"/>
      <c r="R181" s="150"/>
      <c r="S181" s="151"/>
      <c r="T181" s="150"/>
      <c r="U181" s="150"/>
      <c r="V181" s="150"/>
      <c r="W181" s="151"/>
      <c r="X181" s="150"/>
      <c r="Y181" s="150"/>
      <c r="Z181" s="150"/>
      <c r="AA181" s="151"/>
      <c r="AB181" s="150"/>
      <c r="AC181" s="150"/>
      <c r="AD181" s="150"/>
      <c r="AE181" s="151"/>
      <c r="AF181" s="150"/>
      <c r="AG181" s="150"/>
      <c r="AH181" s="150"/>
      <c r="AI181" s="151"/>
      <c r="AJ181" s="150"/>
      <c r="AK181" s="150"/>
      <c r="AL181" s="150"/>
      <c r="AM181" s="151"/>
      <c r="AN181" s="150"/>
      <c r="AO181" s="150"/>
      <c r="AP181" s="150"/>
      <c r="AQ181" s="151"/>
      <c r="AR181" s="150"/>
      <c r="AS181" s="150"/>
      <c r="AT181" s="153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</row>
    <row r="182" spans="1:58" s="81" customFormat="1">
      <c r="A182" s="122"/>
      <c r="B182" s="123"/>
      <c r="C182" s="78"/>
      <c r="D182" s="122"/>
      <c r="G182" s="124"/>
      <c r="H182" s="124"/>
      <c r="I182" s="147"/>
      <c r="J182" s="124"/>
      <c r="K182" s="148"/>
      <c r="L182" s="126"/>
      <c r="M182" s="149"/>
      <c r="N182" s="150"/>
      <c r="O182" s="151"/>
      <c r="P182" s="150"/>
      <c r="Q182" s="150"/>
      <c r="R182" s="150"/>
      <c r="S182" s="151"/>
      <c r="T182" s="150"/>
      <c r="U182" s="150"/>
      <c r="V182" s="150"/>
      <c r="W182" s="151"/>
      <c r="X182" s="150"/>
      <c r="Y182" s="150"/>
      <c r="Z182" s="150"/>
      <c r="AA182" s="151"/>
      <c r="AB182" s="150"/>
      <c r="AC182" s="150"/>
      <c r="AD182" s="150"/>
      <c r="AE182" s="151"/>
      <c r="AF182" s="150"/>
      <c r="AG182" s="150"/>
      <c r="AH182" s="150"/>
      <c r="AI182" s="151"/>
      <c r="AJ182" s="150"/>
      <c r="AK182" s="150"/>
      <c r="AL182" s="150"/>
      <c r="AM182" s="151"/>
      <c r="AN182" s="150"/>
      <c r="AO182" s="150"/>
      <c r="AP182" s="150"/>
      <c r="AQ182" s="151"/>
      <c r="AR182" s="150"/>
      <c r="AS182" s="150"/>
      <c r="AT182" s="153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</row>
    <row r="183" spans="1:58" s="81" customFormat="1">
      <c r="A183" s="122"/>
      <c r="B183" s="123"/>
      <c r="C183" s="78"/>
      <c r="D183" s="122"/>
      <c r="G183" s="124"/>
      <c r="H183" s="124"/>
      <c r="I183" s="147"/>
      <c r="J183" s="124"/>
      <c r="K183" s="148"/>
      <c r="L183" s="126"/>
      <c r="M183" s="149"/>
      <c r="N183" s="150"/>
      <c r="O183" s="151"/>
      <c r="P183" s="150"/>
      <c r="Q183" s="150"/>
      <c r="R183" s="150"/>
      <c r="S183" s="151"/>
      <c r="T183" s="150"/>
      <c r="U183" s="150"/>
      <c r="V183" s="150"/>
      <c r="W183" s="151"/>
      <c r="X183" s="150"/>
      <c r="Y183" s="150"/>
      <c r="Z183" s="150"/>
      <c r="AA183" s="151"/>
      <c r="AB183" s="150"/>
      <c r="AC183" s="150"/>
      <c r="AD183" s="150"/>
      <c r="AE183" s="151"/>
      <c r="AF183" s="150"/>
      <c r="AG183" s="150"/>
      <c r="AH183" s="150"/>
      <c r="AI183" s="151"/>
      <c r="AJ183" s="150"/>
      <c r="AK183" s="150"/>
      <c r="AL183" s="150"/>
      <c r="AM183" s="151"/>
      <c r="AN183" s="150"/>
      <c r="AO183" s="150"/>
      <c r="AP183" s="150"/>
      <c r="AQ183" s="151"/>
      <c r="AR183" s="150"/>
      <c r="AS183" s="150"/>
      <c r="AT183" s="153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</row>
    <row r="184" spans="1:58" s="81" customFormat="1">
      <c r="A184" s="122"/>
      <c r="B184" s="123"/>
      <c r="C184" s="78"/>
      <c r="D184" s="122"/>
      <c r="G184" s="124"/>
      <c r="H184" s="124"/>
      <c r="I184" s="147"/>
      <c r="J184" s="124"/>
      <c r="K184" s="148"/>
      <c r="L184" s="126"/>
      <c r="M184" s="149"/>
      <c r="N184" s="150"/>
      <c r="O184" s="151"/>
      <c r="P184" s="150"/>
      <c r="Q184" s="150"/>
      <c r="R184" s="150"/>
      <c r="S184" s="151"/>
      <c r="T184" s="150"/>
      <c r="U184" s="150"/>
      <c r="V184" s="150"/>
      <c r="W184" s="151"/>
      <c r="X184" s="150"/>
      <c r="Y184" s="150"/>
      <c r="Z184" s="150"/>
      <c r="AA184" s="151"/>
      <c r="AB184" s="150"/>
      <c r="AC184" s="150"/>
      <c r="AD184" s="150"/>
      <c r="AE184" s="151"/>
      <c r="AF184" s="150"/>
      <c r="AG184" s="150"/>
      <c r="AH184" s="150"/>
      <c r="AI184" s="151"/>
      <c r="AJ184" s="150"/>
      <c r="AK184" s="150"/>
      <c r="AL184" s="150"/>
      <c r="AM184" s="151"/>
      <c r="AN184" s="150"/>
      <c r="AO184" s="150"/>
      <c r="AP184" s="150"/>
      <c r="AQ184" s="151"/>
      <c r="AR184" s="150"/>
      <c r="AS184" s="150"/>
      <c r="AT184" s="153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</row>
    <row r="185" spans="1:58" s="81" customFormat="1">
      <c r="A185" s="122"/>
      <c r="B185" s="123"/>
      <c r="C185" s="78"/>
      <c r="D185" s="122"/>
      <c r="G185" s="124"/>
      <c r="H185" s="124"/>
      <c r="I185" s="147"/>
      <c r="J185" s="124"/>
      <c r="K185" s="148"/>
      <c r="L185" s="126"/>
      <c r="M185" s="149"/>
      <c r="N185" s="150"/>
      <c r="O185" s="151"/>
      <c r="P185" s="150"/>
      <c r="Q185" s="150"/>
      <c r="R185" s="150"/>
      <c r="S185" s="151"/>
      <c r="T185" s="150"/>
      <c r="U185" s="150"/>
      <c r="V185" s="150"/>
      <c r="W185" s="151"/>
      <c r="X185" s="150"/>
      <c r="Y185" s="150"/>
      <c r="Z185" s="150"/>
      <c r="AA185" s="151"/>
      <c r="AB185" s="150"/>
      <c r="AC185" s="150"/>
      <c r="AD185" s="150"/>
      <c r="AE185" s="151"/>
      <c r="AF185" s="150"/>
      <c r="AG185" s="150"/>
      <c r="AH185" s="150"/>
      <c r="AI185" s="151"/>
      <c r="AJ185" s="150"/>
      <c r="AK185" s="150"/>
      <c r="AL185" s="150"/>
      <c r="AM185" s="151"/>
      <c r="AN185" s="150"/>
      <c r="AO185" s="150"/>
      <c r="AP185" s="150"/>
      <c r="AQ185" s="151"/>
      <c r="AR185" s="150"/>
      <c r="AS185" s="150"/>
      <c r="AT185" s="153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</row>
    <row r="186" spans="1:58" s="81" customFormat="1">
      <c r="A186" s="122"/>
      <c r="B186" s="123"/>
      <c r="C186" s="78"/>
      <c r="D186" s="122"/>
      <c r="G186" s="124"/>
      <c r="H186" s="124"/>
      <c r="I186" s="147"/>
      <c r="J186" s="124"/>
      <c r="K186" s="148"/>
      <c r="L186" s="126"/>
      <c r="M186" s="149"/>
      <c r="N186" s="150"/>
      <c r="O186" s="151"/>
      <c r="P186" s="150"/>
      <c r="Q186" s="150"/>
      <c r="R186" s="150"/>
      <c r="S186" s="151"/>
      <c r="T186" s="150"/>
      <c r="U186" s="150"/>
      <c r="V186" s="150"/>
      <c r="W186" s="151"/>
      <c r="X186" s="150"/>
      <c r="Y186" s="150"/>
      <c r="Z186" s="150"/>
      <c r="AA186" s="151"/>
      <c r="AB186" s="150"/>
      <c r="AC186" s="150"/>
      <c r="AD186" s="150"/>
      <c r="AE186" s="151"/>
      <c r="AF186" s="150"/>
      <c r="AG186" s="150"/>
      <c r="AH186" s="150"/>
      <c r="AI186" s="151"/>
      <c r="AJ186" s="150"/>
      <c r="AK186" s="150"/>
      <c r="AL186" s="150"/>
      <c r="AM186" s="151"/>
      <c r="AN186" s="150"/>
      <c r="AO186" s="150"/>
      <c r="AP186" s="150"/>
      <c r="AQ186" s="151"/>
      <c r="AR186" s="150"/>
      <c r="AS186" s="150"/>
      <c r="AT186" s="153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</row>
    <row r="187" spans="1:58" s="81" customFormat="1">
      <c r="A187" s="122"/>
      <c r="B187" s="123"/>
      <c r="C187" s="78"/>
      <c r="D187" s="122"/>
      <c r="G187" s="124"/>
      <c r="H187" s="124"/>
      <c r="I187" s="147"/>
      <c r="J187" s="124"/>
      <c r="K187" s="148"/>
      <c r="L187" s="126"/>
      <c r="M187" s="149"/>
      <c r="N187" s="150"/>
      <c r="O187" s="151"/>
      <c r="P187" s="150"/>
      <c r="Q187" s="150"/>
      <c r="R187" s="150"/>
      <c r="S187" s="151"/>
      <c r="T187" s="150"/>
      <c r="U187" s="150"/>
      <c r="V187" s="150"/>
      <c r="W187" s="151"/>
      <c r="X187" s="150"/>
      <c r="Y187" s="150"/>
      <c r="Z187" s="150"/>
      <c r="AA187" s="151"/>
      <c r="AB187" s="150"/>
      <c r="AC187" s="150"/>
      <c r="AD187" s="150"/>
      <c r="AE187" s="151"/>
      <c r="AF187" s="150"/>
      <c r="AG187" s="150"/>
      <c r="AH187" s="150"/>
      <c r="AI187" s="151"/>
      <c r="AJ187" s="150"/>
      <c r="AK187" s="150"/>
      <c r="AL187" s="150"/>
      <c r="AM187" s="151"/>
      <c r="AN187" s="150"/>
      <c r="AO187" s="150"/>
      <c r="AP187" s="150"/>
      <c r="AQ187" s="151"/>
      <c r="AR187" s="150"/>
      <c r="AS187" s="150"/>
      <c r="AT187" s="153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</row>
    <row r="188" spans="1:58" s="81" customFormat="1">
      <c r="A188" s="122"/>
      <c r="B188" s="123"/>
      <c r="C188" s="78"/>
      <c r="D188" s="122"/>
      <c r="G188" s="124"/>
      <c r="H188" s="124"/>
      <c r="I188" s="147"/>
      <c r="J188" s="124"/>
      <c r="K188" s="148"/>
      <c r="L188" s="126"/>
      <c r="M188" s="149"/>
      <c r="N188" s="150"/>
      <c r="O188" s="151"/>
      <c r="P188" s="150"/>
      <c r="Q188" s="150"/>
      <c r="R188" s="150"/>
      <c r="S188" s="151"/>
      <c r="T188" s="150"/>
      <c r="U188" s="150"/>
      <c r="V188" s="150"/>
      <c r="W188" s="151"/>
      <c r="X188" s="150"/>
      <c r="Y188" s="150"/>
      <c r="Z188" s="150"/>
      <c r="AA188" s="151"/>
      <c r="AB188" s="150"/>
      <c r="AC188" s="150"/>
      <c r="AD188" s="150"/>
      <c r="AE188" s="151"/>
      <c r="AF188" s="150"/>
      <c r="AG188" s="150"/>
      <c r="AH188" s="150"/>
      <c r="AI188" s="151"/>
      <c r="AJ188" s="150"/>
      <c r="AK188" s="150"/>
      <c r="AL188" s="150"/>
      <c r="AM188" s="151"/>
      <c r="AN188" s="150"/>
      <c r="AO188" s="150"/>
      <c r="AP188" s="150"/>
      <c r="AQ188" s="151"/>
      <c r="AR188" s="150"/>
      <c r="AS188" s="150"/>
      <c r="AT188" s="153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</row>
    <row r="189" spans="1:58" s="81" customFormat="1">
      <c r="A189" s="122"/>
      <c r="B189" s="123"/>
      <c r="C189" s="78"/>
      <c r="D189" s="122"/>
      <c r="G189" s="124"/>
      <c r="H189" s="124"/>
      <c r="I189" s="147"/>
      <c r="J189" s="124"/>
      <c r="K189" s="148"/>
      <c r="L189" s="126"/>
      <c r="M189" s="149"/>
      <c r="N189" s="150"/>
      <c r="O189" s="151"/>
      <c r="P189" s="150"/>
      <c r="Q189" s="150"/>
      <c r="R189" s="150"/>
      <c r="S189" s="151"/>
      <c r="T189" s="150"/>
      <c r="U189" s="150"/>
      <c r="V189" s="150"/>
      <c r="W189" s="151"/>
      <c r="X189" s="150"/>
      <c r="Y189" s="150"/>
      <c r="Z189" s="150"/>
      <c r="AA189" s="151"/>
      <c r="AB189" s="150"/>
      <c r="AC189" s="150"/>
      <c r="AD189" s="150"/>
      <c r="AE189" s="151"/>
      <c r="AF189" s="150"/>
      <c r="AG189" s="150"/>
      <c r="AH189" s="150"/>
      <c r="AI189" s="151"/>
      <c r="AJ189" s="150"/>
      <c r="AK189" s="150"/>
      <c r="AL189" s="150"/>
      <c r="AM189" s="151"/>
      <c r="AN189" s="150"/>
      <c r="AO189" s="150"/>
      <c r="AP189" s="150"/>
      <c r="AQ189" s="151"/>
      <c r="AR189" s="150"/>
      <c r="AS189" s="150"/>
      <c r="AT189" s="153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</row>
    <row r="190" spans="1:58" s="81" customFormat="1">
      <c r="A190" s="122"/>
      <c r="B190" s="123"/>
      <c r="C190" s="78"/>
      <c r="D190" s="122"/>
      <c r="G190" s="124"/>
      <c r="H190" s="124"/>
      <c r="I190" s="147"/>
      <c r="J190" s="124"/>
      <c r="K190" s="148"/>
      <c r="L190" s="126"/>
      <c r="M190" s="149"/>
      <c r="N190" s="150"/>
      <c r="O190" s="151"/>
      <c r="P190" s="150"/>
      <c r="Q190" s="150"/>
      <c r="R190" s="150"/>
      <c r="S190" s="151"/>
      <c r="T190" s="150"/>
      <c r="U190" s="150"/>
      <c r="V190" s="150"/>
      <c r="W190" s="151"/>
      <c r="X190" s="150"/>
      <c r="Y190" s="150"/>
      <c r="Z190" s="150"/>
      <c r="AA190" s="151"/>
      <c r="AB190" s="150"/>
      <c r="AC190" s="150"/>
      <c r="AD190" s="150"/>
      <c r="AE190" s="151"/>
      <c r="AF190" s="150"/>
      <c r="AG190" s="150"/>
      <c r="AH190" s="150"/>
      <c r="AI190" s="151"/>
      <c r="AJ190" s="150"/>
      <c r="AK190" s="150"/>
      <c r="AL190" s="150"/>
      <c r="AM190" s="151"/>
      <c r="AN190" s="150"/>
      <c r="AO190" s="150"/>
      <c r="AP190" s="150"/>
      <c r="AQ190" s="151"/>
      <c r="AR190" s="150"/>
      <c r="AS190" s="150"/>
      <c r="AT190" s="153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</row>
    <row r="191" spans="1:58" s="81" customFormat="1">
      <c r="A191" s="122"/>
      <c r="B191" s="123"/>
      <c r="C191" s="78"/>
      <c r="D191" s="122"/>
      <c r="G191" s="124"/>
      <c r="H191" s="124"/>
      <c r="I191" s="147"/>
      <c r="J191" s="124"/>
      <c r="K191" s="148"/>
      <c r="L191" s="126"/>
      <c r="M191" s="149"/>
      <c r="N191" s="150"/>
      <c r="O191" s="151"/>
      <c r="P191" s="150"/>
      <c r="Q191" s="150"/>
      <c r="R191" s="150"/>
      <c r="S191" s="151"/>
      <c r="T191" s="150"/>
      <c r="U191" s="150"/>
      <c r="V191" s="150"/>
      <c r="W191" s="151"/>
      <c r="X191" s="150"/>
      <c r="Y191" s="150"/>
      <c r="Z191" s="150"/>
      <c r="AA191" s="151"/>
      <c r="AB191" s="150"/>
      <c r="AC191" s="150"/>
      <c r="AD191" s="150"/>
      <c r="AE191" s="151"/>
      <c r="AF191" s="150"/>
      <c r="AG191" s="150"/>
      <c r="AH191" s="150"/>
      <c r="AI191" s="151"/>
      <c r="AJ191" s="150"/>
      <c r="AK191" s="150"/>
      <c r="AL191" s="150"/>
      <c r="AM191" s="151"/>
      <c r="AN191" s="150"/>
      <c r="AO191" s="150"/>
      <c r="AP191" s="150"/>
      <c r="AQ191" s="151"/>
      <c r="AR191" s="150"/>
      <c r="AS191" s="150"/>
      <c r="AT191" s="153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</row>
    <row r="192" spans="1:58" s="81" customFormat="1">
      <c r="A192" s="122"/>
      <c r="B192" s="123"/>
      <c r="C192" s="78"/>
      <c r="D192" s="122"/>
      <c r="G192" s="124"/>
      <c r="H192" s="124"/>
      <c r="I192" s="147"/>
      <c r="J192" s="124"/>
      <c r="K192" s="148"/>
      <c r="L192" s="126"/>
      <c r="M192" s="149"/>
      <c r="N192" s="150"/>
      <c r="O192" s="151"/>
      <c r="P192" s="150"/>
      <c r="Q192" s="150"/>
      <c r="R192" s="150"/>
      <c r="S192" s="151"/>
      <c r="T192" s="150"/>
      <c r="U192" s="150"/>
      <c r="V192" s="150"/>
      <c r="W192" s="151"/>
      <c r="X192" s="150"/>
      <c r="Y192" s="150"/>
      <c r="Z192" s="150"/>
      <c r="AA192" s="151"/>
      <c r="AB192" s="150"/>
      <c r="AC192" s="150"/>
      <c r="AD192" s="150"/>
      <c r="AE192" s="151"/>
      <c r="AF192" s="150"/>
      <c r="AG192" s="150"/>
      <c r="AH192" s="150"/>
      <c r="AI192" s="151"/>
      <c r="AJ192" s="150"/>
      <c r="AK192" s="150"/>
      <c r="AL192" s="150"/>
      <c r="AM192" s="151"/>
      <c r="AN192" s="150"/>
      <c r="AO192" s="150"/>
      <c r="AP192" s="150"/>
      <c r="AQ192" s="151"/>
      <c r="AR192" s="150"/>
      <c r="AS192" s="150"/>
      <c r="AT192" s="153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</row>
    <row r="193" spans="1:58" s="81" customFormat="1">
      <c r="A193" s="122"/>
      <c r="B193" s="123"/>
      <c r="C193" s="78"/>
      <c r="D193" s="122"/>
      <c r="G193" s="124"/>
      <c r="H193" s="124"/>
      <c r="I193" s="147"/>
      <c r="J193" s="124"/>
      <c r="K193" s="148"/>
      <c r="L193" s="126"/>
      <c r="M193" s="149"/>
      <c r="N193" s="150"/>
      <c r="O193" s="151"/>
      <c r="P193" s="150"/>
      <c r="Q193" s="150"/>
      <c r="R193" s="150"/>
      <c r="S193" s="151"/>
      <c r="T193" s="150"/>
      <c r="U193" s="150"/>
      <c r="V193" s="150"/>
      <c r="W193" s="151"/>
      <c r="X193" s="150"/>
      <c r="Y193" s="150"/>
      <c r="Z193" s="150"/>
      <c r="AA193" s="151"/>
      <c r="AB193" s="150"/>
      <c r="AC193" s="150"/>
      <c r="AD193" s="150"/>
      <c r="AE193" s="151"/>
      <c r="AF193" s="150"/>
      <c r="AG193" s="150"/>
      <c r="AH193" s="150"/>
      <c r="AI193" s="151"/>
      <c r="AJ193" s="150"/>
      <c r="AK193" s="150"/>
      <c r="AL193" s="150"/>
      <c r="AM193" s="151"/>
      <c r="AN193" s="150"/>
      <c r="AO193" s="150"/>
      <c r="AP193" s="150"/>
      <c r="AQ193" s="151"/>
      <c r="AR193" s="150"/>
      <c r="AS193" s="150"/>
      <c r="AT193" s="153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</row>
    <row r="194" spans="1:58" s="81" customFormat="1">
      <c r="A194" s="122"/>
      <c r="B194" s="123"/>
      <c r="C194" s="78"/>
      <c r="D194" s="122"/>
      <c r="G194" s="124"/>
      <c r="H194" s="124"/>
      <c r="I194" s="147"/>
      <c r="J194" s="124"/>
      <c r="K194" s="148"/>
      <c r="L194" s="126"/>
      <c r="M194" s="149"/>
      <c r="N194" s="150"/>
      <c r="O194" s="151"/>
      <c r="P194" s="150"/>
      <c r="Q194" s="150"/>
      <c r="R194" s="150"/>
      <c r="S194" s="151"/>
      <c r="T194" s="150"/>
      <c r="U194" s="150"/>
      <c r="V194" s="150"/>
      <c r="W194" s="151"/>
      <c r="X194" s="150"/>
      <c r="Y194" s="150"/>
      <c r="Z194" s="150"/>
      <c r="AA194" s="151"/>
      <c r="AB194" s="150"/>
      <c r="AC194" s="150"/>
      <c r="AD194" s="150"/>
      <c r="AE194" s="151"/>
      <c r="AF194" s="150"/>
      <c r="AG194" s="150"/>
      <c r="AH194" s="150"/>
      <c r="AI194" s="151"/>
      <c r="AJ194" s="150"/>
      <c r="AK194" s="150"/>
      <c r="AL194" s="150"/>
      <c r="AM194" s="151"/>
      <c r="AN194" s="150"/>
      <c r="AO194" s="150"/>
      <c r="AP194" s="150"/>
      <c r="AQ194" s="151"/>
      <c r="AR194" s="150"/>
      <c r="AS194" s="150"/>
      <c r="AT194" s="153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</row>
    <row r="195" spans="1:58" s="81" customFormat="1">
      <c r="A195" s="122"/>
      <c r="B195" s="123"/>
      <c r="C195" s="78"/>
      <c r="D195" s="122"/>
      <c r="G195" s="124"/>
      <c r="H195" s="124"/>
      <c r="I195" s="147"/>
      <c r="J195" s="124"/>
      <c r="K195" s="148"/>
      <c r="L195" s="126"/>
      <c r="M195" s="149"/>
      <c r="N195" s="150"/>
      <c r="O195" s="151"/>
      <c r="P195" s="150"/>
      <c r="Q195" s="150"/>
      <c r="R195" s="150"/>
      <c r="S195" s="151"/>
      <c r="T195" s="150"/>
      <c r="U195" s="150"/>
      <c r="V195" s="150"/>
      <c r="W195" s="151"/>
      <c r="X195" s="150"/>
      <c r="Y195" s="150"/>
      <c r="Z195" s="150"/>
      <c r="AA195" s="151"/>
      <c r="AB195" s="150"/>
      <c r="AC195" s="150"/>
      <c r="AD195" s="150"/>
      <c r="AE195" s="151"/>
      <c r="AF195" s="150"/>
      <c r="AG195" s="150"/>
      <c r="AH195" s="150"/>
      <c r="AI195" s="151"/>
      <c r="AJ195" s="150"/>
      <c r="AK195" s="150"/>
      <c r="AL195" s="150"/>
      <c r="AM195" s="151"/>
      <c r="AN195" s="150"/>
      <c r="AO195" s="150"/>
      <c r="AP195" s="150"/>
      <c r="AQ195" s="151"/>
      <c r="AR195" s="150"/>
      <c r="AS195" s="150"/>
      <c r="AT195" s="153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</row>
    <row r="196" spans="1:58" s="81" customFormat="1">
      <c r="A196" s="122"/>
      <c r="B196" s="123"/>
      <c r="C196" s="78"/>
      <c r="D196" s="122"/>
      <c r="G196" s="124"/>
      <c r="H196" s="124"/>
      <c r="I196" s="147"/>
      <c r="J196" s="124"/>
      <c r="K196" s="148"/>
      <c r="L196" s="126"/>
      <c r="M196" s="149"/>
      <c r="N196" s="150"/>
      <c r="O196" s="151"/>
      <c r="P196" s="150"/>
      <c r="Q196" s="150"/>
      <c r="R196" s="150"/>
      <c r="S196" s="151"/>
      <c r="T196" s="150"/>
      <c r="U196" s="150"/>
      <c r="V196" s="150"/>
      <c r="W196" s="151"/>
      <c r="X196" s="150"/>
      <c r="Y196" s="150"/>
      <c r="Z196" s="150"/>
      <c r="AA196" s="151"/>
      <c r="AB196" s="150"/>
      <c r="AC196" s="150"/>
      <c r="AD196" s="150"/>
      <c r="AE196" s="151"/>
      <c r="AF196" s="150"/>
      <c r="AG196" s="150"/>
      <c r="AH196" s="150"/>
      <c r="AI196" s="151"/>
      <c r="AJ196" s="150"/>
      <c r="AK196" s="150"/>
      <c r="AL196" s="150"/>
      <c r="AM196" s="151"/>
      <c r="AN196" s="150"/>
      <c r="AO196" s="150"/>
      <c r="AP196" s="150"/>
      <c r="AQ196" s="151"/>
      <c r="AR196" s="150"/>
      <c r="AS196" s="150"/>
      <c r="AT196" s="153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</row>
    <row r="197" spans="1:58" s="81" customFormat="1">
      <c r="A197" s="122"/>
      <c r="B197" s="123"/>
      <c r="C197" s="78"/>
      <c r="D197" s="122"/>
      <c r="G197" s="124"/>
      <c r="H197" s="124"/>
      <c r="I197" s="147"/>
      <c r="J197" s="124"/>
      <c r="K197" s="148"/>
      <c r="L197" s="126"/>
      <c r="M197" s="149"/>
      <c r="N197" s="150"/>
      <c r="O197" s="151"/>
      <c r="P197" s="150"/>
      <c r="Q197" s="150"/>
      <c r="R197" s="150"/>
      <c r="S197" s="151"/>
      <c r="T197" s="150"/>
      <c r="U197" s="150"/>
      <c r="V197" s="150"/>
      <c r="W197" s="151"/>
      <c r="X197" s="150"/>
      <c r="Y197" s="150"/>
      <c r="Z197" s="150"/>
      <c r="AA197" s="151"/>
      <c r="AB197" s="150"/>
      <c r="AC197" s="150"/>
      <c r="AD197" s="150"/>
      <c r="AE197" s="151"/>
      <c r="AF197" s="150"/>
      <c r="AG197" s="150"/>
      <c r="AH197" s="150"/>
      <c r="AI197" s="151"/>
      <c r="AJ197" s="150"/>
      <c r="AK197" s="150"/>
      <c r="AL197" s="150"/>
      <c r="AM197" s="151"/>
      <c r="AN197" s="150"/>
      <c r="AO197" s="150"/>
      <c r="AP197" s="150"/>
      <c r="AQ197" s="151"/>
      <c r="AR197" s="150"/>
      <c r="AS197" s="150"/>
      <c r="AT197" s="153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</row>
    <row r="198" spans="1:58" s="81" customFormat="1">
      <c r="A198" s="122"/>
      <c r="B198" s="123"/>
      <c r="C198" s="78"/>
      <c r="D198" s="122"/>
      <c r="G198" s="124"/>
      <c r="H198" s="124"/>
      <c r="I198" s="147"/>
      <c r="J198" s="124"/>
      <c r="K198" s="148"/>
      <c r="L198" s="126"/>
      <c r="M198" s="149"/>
      <c r="N198" s="150"/>
      <c r="O198" s="151"/>
      <c r="P198" s="150"/>
      <c r="Q198" s="150"/>
      <c r="R198" s="150"/>
      <c r="S198" s="151"/>
      <c r="T198" s="150"/>
      <c r="U198" s="150"/>
      <c r="V198" s="150"/>
      <c r="W198" s="151"/>
      <c r="X198" s="150"/>
      <c r="Y198" s="150"/>
      <c r="Z198" s="150"/>
      <c r="AA198" s="151"/>
      <c r="AB198" s="150"/>
      <c r="AC198" s="150"/>
      <c r="AD198" s="150"/>
      <c r="AE198" s="151"/>
      <c r="AF198" s="150"/>
      <c r="AG198" s="150"/>
      <c r="AH198" s="150"/>
      <c r="AI198" s="151"/>
      <c r="AJ198" s="150"/>
      <c r="AK198" s="150"/>
      <c r="AL198" s="150"/>
      <c r="AM198" s="151"/>
      <c r="AN198" s="150"/>
      <c r="AO198" s="150"/>
      <c r="AP198" s="150"/>
      <c r="AQ198" s="151"/>
      <c r="AR198" s="150"/>
      <c r="AS198" s="150"/>
      <c r="AT198" s="153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</row>
    <row r="199" spans="1:58" s="81" customFormat="1">
      <c r="A199" s="122"/>
      <c r="B199" s="123"/>
      <c r="C199" s="78"/>
      <c r="D199" s="122"/>
      <c r="G199" s="124"/>
      <c r="H199" s="124"/>
      <c r="I199" s="147"/>
      <c r="J199" s="124"/>
      <c r="K199" s="148"/>
      <c r="L199" s="126"/>
      <c r="M199" s="149"/>
      <c r="N199" s="150"/>
      <c r="O199" s="151"/>
      <c r="P199" s="150"/>
      <c r="Q199" s="150"/>
      <c r="R199" s="150"/>
      <c r="S199" s="151"/>
      <c r="T199" s="150"/>
      <c r="U199" s="150"/>
      <c r="V199" s="150"/>
      <c r="W199" s="151"/>
      <c r="X199" s="150"/>
      <c r="Y199" s="150"/>
      <c r="Z199" s="150"/>
      <c r="AA199" s="151"/>
      <c r="AB199" s="150"/>
      <c r="AC199" s="150"/>
      <c r="AD199" s="150"/>
      <c r="AE199" s="151"/>
      <c r="AF199" s="150"/>
      <c r="AG199" s="150"/>
      <c r="AH199" s="150"/>
      <c r="AI199" s="151"/>
      <c r="AJ199" s="150"/>
      <c r="AK199" s="150"/>
      <c r="AL199" s="150"/>
      <c r="AM199" s="151"/>
      <c r="AN199" s="150"/>
      <c r="AO199" s="150"/>
      <c r="AP199" s="150"/>
      <c r="AQ199" s="151"/>
      <c r="AR199" s="150"/>
      <c r="AS199" s="150"/>
      <c r="AT199" s="153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</row>
    <row r="200" spans="1:58" s="81" customFormat="1">
      <c r="A200" s="122"/>
      <c r="B200" s="123"/>
      <c r="C200" s="78"/>
      <c r="D200" s="122"/>
      <c r="G200" s="124"/>
      <c r="H200" s="124"/>
      <c r="I200" s="147"/>
      <c r="J200" s="124"/>
      <c r="K200" s="148"/>
      <c r="L200" s="126"/>
      <c r="M200" s="149"/>
      <c r="N200" s="150"/>
      <c r="O200" s="151"/>
      <c r="P200" s="150"/>
      <c r="Q200" s="150"/>
      <c r="R200" s="150"/>
      <c r="S200" s="151"/>
      <c r="T200" s="150"/>
      <c r="U200" s="150"/>
      <c r="V200" s="150"/>
      <c r="W200" s="151"/>
      <c r="X200" s="150"/>
      <c r="Y200" s="150"/>
      <c r="Z200" s="150"/>
      <c r="AA200" s="151"/>
      <c r="AB200" s="150"/>
      <c r="AC200" s="150"/>
      <c r="AD200" s="150"/>
      <c r="AE200" s="151"/>
      <c r="AF200" s="150"/>
      <c r="AG200" s="150"/>
      <c r="AH200" s="150"/>
      <c r="AI200" s="151"/>
      <c r="AJ200" s="150"/>
      <c r="AK200" s="150"/>
      <c r="AL200" s="150"/>
      <c r="AM200" s="151"/>
      <c r="AN200" s="150"/>
      <c r="AO200" s="150"/>
      <c r="AP200" s="150"/>
      <c r="AQ200" s="151"/>
      <c r="AR200" s="150"/>
      <c r="AS200" s="150"/>
      <c r="AT200" s="153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</row>
    <row r="201" spans="1:58" s="81" customFormat="1">
      <c r="A201" s="122"/>
      <c r="B201" s="123"/>
      <c r="C201" s="78"/>
      <c r="D201" s="122"/>
      <c r="G201" s="124"/>
      <c r="H201" s="124"/>
      <c r="I201" s="147"/>
      <c r="J201" s="124"/>
      <c r="K201" s="148"/>
      <c r="L201" s="126"/>
      <c r="M201" s="149"/>
      <c r="N201" s="150"/>
      <c r="O201" s="151"/>
      <c r="P201" s="150"/>
      <c r="Q201" s="150"/>
      <c r="R201" s="150"/>
      <c r="S201" s="151"/>
      <c r="T201" s="150"/>
      <c r="U201" s="150"/>
      <c r="V201" s="150"/>
      <c r="W201" s="151"/>
      <c r="X201" s="150"/>
      <c r="Y201" s="150"/>
      <c r="Z201" s="150"/>
      <c r="AA201" s="151"/>
      <c r="AB201" s="150"/>
      <c r="AC201" s="150"/>
      <c r="AD201" s="150"/>
      <c r="AE201" s="151"/>
      <c r="AF201" s="150"/>
      <c r="AG201" s="150"/>
      <c r="AH201" s="150"/>
      <c r="AI201" s="151"/>
      <c r="AJ201" s="150"/>
      <c r="AK201" s="150"/>
      <c r="AL201" s="150"/>
      <c r="AM201" s="151"/>
      <c r="AN201" s="150"/>
      <c r="AO201" s="150"/>
      <c r="AP201" s="150"/>
      <c r="AQ201" s="151"/>
      <c r="AR201" s="150"/>
      <c r="AS201" s="150"/>
      <c r="AT201" s="153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</row>
    <row r="202" spans="1:58" s="81" customFormat="1">
      <c r="A202" s="122"/>
      <c r="B202" s="123"/>
      <c r="C202" s="78"/>
      <c r="D202" s="122"/>
      <c r="G202" s="124"/>
      <c r="H202" s="124"/>
      <c r="I202" s="147"/>
      <c r="J202" s="124"/>
      <c r="K202" s="148"/>
      <c r="L202" s="126"/>
      <c r="M202" s="149"/>
      <c r="N202" s="150"/>
      <c r="O202" s="151"/>
      <c r="P202" s="150"/>
      <c r="Q202" s="150"/>
      <c r="R202" s="150"/>
      <c r="S202" s="151"/>
      <c r="T202" s="150"/>
      <c r="U202" s="150"/>
      <c r="V202" s="150"/>
      <c r="W202" s="151"/>
      <c r="X202" s="150"/>
      <c r="Y202" s="150"/>
      <c r="Z202" s="150"/>
      <c r="AA202" s="151"/>
      <c r="AB202" s="150"/>
      <c r="AC202" s="150"/>
      <c r="AD202" s="150"/>
      <c r="AE202" s="151"/>
      <c r="AF202" s="150"/>
      <c r="AG202" s="150"/>
      <c r="AH202" s="150"/>
      <c r="AI202" s="151"/>
      <c r="AJ202" s="150"/>
      <c r="AK202" s="150"/>
      <c r="AL202" s="150"/>
      <c r="AM202" s="151"/>
      <c r="AN202" s="150"/>
      <c r="AO202" s="150"/>
      <c r="AP202" s="150"/>
      <c r="AQ202" s="151"/>
      <c r="AR202" s="150"/>
      <c r="AS202" s="150"/>
      <c r="AT202" s="153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</row>
    <row r="203" spans="1:58" s="81" customFormat="1">
      <c r="A203" s="122"/>
      <c r="B203" s="123"/>
      <c r="C203" s="78"/>
      <c r="D203" s="122"/>
      <c r="G203" s="124"/>
      <c r="H203" s="124"/>
      <c r="I203" s="147"/>
      <c r="J203" s="124"/>
      <c r="K203" s="148"/>
      <c r="L203" s="126"/>
      <c r="M203" s="149"/>
      <c r="N203" s="150"/>
      <c r="O203" s="151"/>
      <c r="P203" s="150"/>
      <c r="Q203" s="150"/>
      <c r="R203" s="150"/>
      <c r="S203" s="151"/>
      <c r="T203" s="150"/>
      <c r="U203" s="150"/>
      <c r="V203" s="150"/>
      <c r="W203" s="151"/>
      <c r="X203" s="150"/>
      <c r="Y203" s="150"/>
      <c r="Z203" s="150"/>
      <c r="AA203" s="151"/>
      <c r="AB203" s="150"/>
      <c r="AC203" s="150"/>
      <c r="AD203" s="150"/>
      <c r="AE203" s="151"/>
      <c r="AF203" s="150"/>
      <c r="AG203" s="150"/>
      <c r="AH203" s="150"/>
      <c r="AI203" s="151"/>
      <c r="AJ203" s="150"/>
      <c r="AK203" s="150"/>
      <c r="AL203" s="150"/>
      <c r="AM203" s="151"/>
      <c r="AN203" s="150"/>
      <c r="AO203" s="150"/>
      <c r="AP203" s="150"/>
      <c r="AQ203" s="151"/>
      <c r="AR203" s="150"/>
      <c r="AS203" s="150"/>
      <c r="AT203" s="153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</row>
    <row r="204" spans="1:58" s="81" customFormat="1">
      <c r="A204" s="122"/>
      <c r="B204" s="123"/>
      <c r="C204" s="78"/>
      <c r="D204" s="122"/>
      <c r="G204" s="124"/>
      <c r="H204" s="124"/>
      <c r="I204" s="147"/>
      <c r="J204" s="124"/>
      <c r="K204" s="148"/>
      <c r="L204" s="126"/>
      <c r="M204" s="149"/>
      <c r="N204" s="150"/>
      <c r="O204" s="151"/>
      <c r="P204" s="150"/>
      <c r="Q204" s="150"/>
      <c r="R204" s="150"/>
      <c r="S204" s="151"/>
      <c r="T204" s="150"/>
      <c r="U204" s="150"/>
      <c r="V204" s="150"/>
      <c r="W204" s="151"/>
      <c r="X204" s="150"/>
      <c r="Y204" s="150"/>
      <c r="Z204" s="150"/>
      <c r="AA204" s="151"/>
      <c r="AB204" s="150"/>
      <c r="AC204" s="150"/>
      <c r="AD204" s="150"/>
      <c r="AE204" s="151"/>
      <c r="AF204" s="150"/>
      <c r="AG204" s="150"/>
      <c r="AH204" s="150"/>
      <c r="AI204" s="151"/>
      <c r="AJ204" s="150"/>
      <c r="AK204" s="150"/>
      <c r="AL204" s="150"/>
      <c r="AM204" s="151"/>
      <c r="AN204" s="150"/>
      <c r="AO204" s="150"/>
      <c r="AP204" s="150"/>
      <c r="AQ204" s="151"/>
      <c r="AR204" s="150"/>
      <c r="AS204" s="150"/>
      <c r="AT204" s="153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</row>
    <row r="205" spans="1:58" s="81" customFormat="1">
      <c r="A205" s="122"/>
      <c r="B205" s="123"/>
      <c r="C205" s="78"/>
      <c r="D205" s="122"/>
      <c r="G205" s="124"/>
      <c r="H205" s="124"/>
      <c r="I205" s="147"/>
      <c r="J205" s="124"/>
      <c r="K205" s="148"/>
      <c r="L205" s="126"/>
      <c r="M205" s="149"/>
      <c r="N205" s="150"/>
      <c r="O205" s="151"/>
      <c r="P205" s="150"/>
      <c r="Q205" s="150"/>
      <c r="R205" s="150"/>
      <c r="S205" s="151"/>
      <c r="T205" s="150"/>
      <c r="U205" s="150"/>
      <c r="V205" s="150"/>
      <c r="W205" s="151"/>
      <c r="X205" s="150"/>
      <c r="Y205" s="150"/>
      <c r="Z205" s="150"/>
      <c r="AA205" s="151"/>
      <c r="AB205" s="150"/>
      <c r="AC205" s="150"/>
      <c r="AD205" s="150"/>
      <c r="AE205" s="151"/>
      <c r="AF205" s="150"/>
      <c r="AG205" s="150"/>
      <c r="AH205" s="150"/>
      <c r="AI205" s="151"/>
      <c r="AJ205" s="150"/>
      <c r="AK205" s="150"/>
      <c r="AL205" s="150"/>
      <c r="AM205" s="151"/>
      <c r="AN205" s="150"/>
      <c r="AO205" s="150"/>
      <c r="AP205" s="150"/>
      <c r="AQ205" s="151"/>
      <c r="AR205" s="150"/>
      <c r="AS205" s="150"/>
      <c r="AT205" s="153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</row>
    <row r="206" spans="1:58" s="81" customFormat="1">
      <c r="A206" s="122"/>
      <c r="B206" s="123"/>
      <c r="C206" s="78"/>
      <c r="D206" s="122"/>
      <c r="G206" s="124"/>
      <c r="H206" s="124"/>
      <c r="I206" s="147"/>
      <c r="J206" s="124"/>
      <c r="K206" s="148"/>
      <c r="L206" s="126"/>
      <c r="M206" s="149"/>
      <c r="N206" s="150"/>
      <c r="O206" s="151"/>
      <c r="P206" s="150"/>
      <c r="Q206" s="150"/>
      <c r="R206" s="150"/>
      <c r="S206" s="151"/>
      <c r="T206" s="150"/>
      <c r="U206" s="150"/>
      <c r="V206" s="150"/>
      <c r="W206" s="151"/>
      <c r="X206" s="150"/>
      <c r="Y206" s="150"/>
      <c r="Z206" s="150"/>
      <c r="AA206" s="151"/>
      <c r="AB206" s="150"/>
      <c r="AC206" s="150"/>
      <c r="AD206" s="150"/>
      <c r="AE206" s="151"/>
      <c r="AF206" s="150"/>
      <c r="AG206" s="150"/>
      <c r="AH206" s="150"/>
      <c r="AI206" s="151"/>
      <c r="AJ206" s="150"/>
      <c r="AK206" s="150"/>
      <c r="AL206" s="150"/>
      <c r="AM206" s="151"/>
      <c r="AN206" s="150"/>
      <c r="AO206" s="150"/>
      <c r="AP206" s="150"/>
      <c r="AQ206" s="151"/>
      <c r="AR206" s="150"/>
      <c r="AS206" s="150"/>
      <c r="AT206" s="153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</row>
    <row r="207" spans="1:58" s="81" customFormat="1">
      <c r="A207" s="122"/>
      <c r="B207" s="123"/>
      <c r="C207" s="78"/>
      <c r="D207" s="122"/>
      <c r="G207" s="124"/>
      <c r="H207" s="124"/>
      <c r="I207" s="147"/>
      <c r="J207" s="124"/>
      <c r="K207" s="148"/>
      <c r="L207" s="126"/>
      <c r="M207" s="149"/>
      <c r="N207" s="150"/>
      <c r="O207" s="151"/>
      <c r="P207" s="150"/>
      <c r="Q207" s="150"/>
      <c r="R207" s="150"/>
      <c r="S207" s="151"/>
      <c r="T207" s="150"/>
      <c r="U207" s="150"/>
      <c r="V207" s="150"/>
      <c r="W207" s="151"/>
      <c r="X207" s="150"/>
      <c r="Y207" s="150"/>
      <c r="Z207" s="150"/>
      <c r="AA207" s="151"/>
      <c r="AB207" s="150"/>
      <c r="AC207" s="150"/>
      <c r="AD207" s="150"/>
      <c r="AE207" s="151"/>
      <c r="AF207" s="150"/>
      <c r="AG207" s="150"/>
      <c r="AH207" s="150"/>
      <c r="AI207" s="151"/>
      <c r="AJ207" s="150"/>
      <c r="AK207" s="150"/>
      <c r="AL207" s="150"/>
      <c r="AM207" s="151"/>
      <c r="AN207" s="150"/>
      <c r="AO207" s="150"/>
      <c r="AP207" s="150"/>
      <c r="AQ207" s="151"/>
      <c r="AR207" s="150"/>
      <c r="AS207" s="150"/>
      <c r="AT207" s="153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</row>
    <row r="208" spans="1:58" s="81" customFormat="1">
      <c r="A208" s="122"/>
      <c r="B208" s="123"/>
      <c r="C208" s="78"/>
      <c r="D208" s="122"/>
      <c r="G208" s="124"/>
      <c r="H208" s="124"/>
      <c r="I208" s="147"/>
      <c r="J208" s="124"/>
      <c r="K208" s="148"/>
      <c r="L208" s="126"/>
      <c r="M208" s="149"/>
      <c r="N208" s="150"/>
      <c r="O208" s="151"/>
      <c r="P208" s="150"/>
      <c r="Q208" s="150"/>
      <c r="R208" s="150"/>
      <c r="S208" s="151"/>
      <c r="T208" s="150"/>
      <c r="U208" s="150"/>
      <c r="V208" s="150"/>
      <c r="W208" s="151"/>
      <c r="X208" s="150"/>
      <c r="Y208" s="150"/>
      <c r="Z208" s="150"/>
      <c r="AA208" s="151"/>
      <c r="AB208" s="150"/>
      <c r="AC208" s="150"/>
      <c r="AD208" s="150"/>
      <c r="AE208" s="151"/>
      <c r="AF208" s="150"/>
      <c r="AG208" s="150"/>
      <c r="AH208" s="150"/>
      <c r="AI208" s="151"/>
      <c r="AJ208" s="150"/>
      <c r="AK208" s="150"/>
      <c r="AL208" s="150"/>
      <c r="AM208" s="151"/>
      <c r="AN208" s="150"/>
      <c r="AO208" s="150"/>
      <c r="AP208" s="150"/>
      <c r="AQ208" s="151"/>
      <c r="AR208" s="150"/>
      <c r="AS208" s="150"/>
      <c r="AT208" s="153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</row>
    <row r="209" spans="1:58" s="81" customFormat="1">
      <c r="A209" s="122"/>
      <c r="B209" s="123"/>
      <c r="C209" s="78"/>
      <c r="D209" s="122"/>
      <c r="G209" s="124"/>
      <c r="H209" s="124"/>
      <c r="I209" s="147"/>
      <c r="J209" s="124"/>
      <c r="K209" s="148"/>
      <c r="L209" s="126"/>
      <c r="M209" s="149"/>
      <c r="N209" s="150"/>
      <c r="O209" s="151"/>
      <c r="P209" s="150"/>
      <c r="Q209" s="150"/>
      <c r="R209" s="150"/>
      <c r="S209" s="151"/>
      <c r="T209" s="150"/>
      <c r="U209" s="150"/>
      <c r="V209" s="150"/>
      <c r="W209" s="151"/>
      <c r="X209" s="150"/>
      <c r="Y209" s="150"/>
      <c r="Z209" s="150"/>
      <c r="AA209" s="151"/>
      <c r="AB209" s="150"/>
      <c r="AC209" s="150"/>
      <c r="AD209" s="150"/>
      <c r="AE209" s="151"/>
      <c r="AF209" s="150"/>
      <c r="AG209" s="150"/>
      <c r="AH209" s="150"/>
      <c r="AI209" s="151"/>
      <c r="AJ209" s="150"/>
      <c r="AK209" s="150"/>
      <c r="AL209" s="150"/>
      <c r="AM209" s="151"/>
      <c r="AN209" s="150"/>
      <c r="AO209" s="150"/>
      <c r="AP209" s="150"/>
      <c r="AQ209" s="151"/>
      <c r="AR209" s="150"/>
      <c r="AS209" s="150"/>
      <c r="AT209" s="153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</row>
    <row r="210" spans="1:58" s="81" customFormat="1">
      <c r="A210" s="122"/>
      <c r="B210" s="123"/>
      <c r="C210" s="78"/>
      <c r="D210" s="122"/>
      <c r="G210" s="124"/>
      <c r="H210" s="124"/>
      <c r="I210" s="147"/>
      <c r="J210" s="124"/>
      <c r="K210" s="148"/>
      <c r="L210" s="126"/>
      <c r="M210" s="149"/>
      <c r="N210" s="150"/>
      <c r="O210" s="151"/>
      <c r="P210" s="150"/>
      <c r="Q210" s="150"/>
      <c r="R210" s="150"/>
      <c r="S210" s="151"/>
      <c r="T210" s="150"/>
      <c r="U210" s="150"/>
      <c r="V210" s="150"/>
      <c r="W210" s="151"/>
      <c r="X210" s="150"/>
      <c r="Y210" s="150"/>
      <c r="Z210" s="150"/>
      <c r="AA210" s="151"/>
      <c r="AB210" s="150"/>
      <c r="AC210" s="150"/>
      <c r="AD210" s="150"/>
      <c r="AE210" s="151"/>
      <c r="AF210" s="150"/>
      <c r="AG210" s="150"/>
      <c r="AH210" s="150"/>
      <c r="AI210" s="151"/>
      <c r="AJ210" s="150"/>
      <c r="AK210" s="150"/>
      <c r="AL210" s="150"/>
      <c r="AM210" s="151"/>
      <c r="AN210" s="150"/>
      <c r="AO210" s="150"/>
      <c r="AP210" s="150"/>
      <c r="AQ210" s="151"/>
      <c r="AR210" s="150"/>
      <c r="AS210" s="150"/>
      <c r="AT210" s="153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</row>
    <row r="211" spans="1:58" s="81" customFormat="1">
      <c r="A211" s="122"/>
      <c r="B211" s="123"/>
      <c r="C211" s="78"/>
      <c r="D211" s="122"/>
      <c r="G211" s="124"/>
      <c r="H211" s="124"/>
      <c r="I211" s="147"/>
      <c r="J211" s="124"/>
      <c r="K211" s="148"/>
      <c r="L211" s="126"/>
      <c r="M211" s="149"/>
      <c r="N211" s="150"/>
      <c r="O211" s="151"/>
      <c r="P211" s="150"/>
      <c r="Q211" s="150"/>
      <c r="R211" s="150"/>
      <c r="S211" s="151"/>
      <c r="T211" s="150"/>
      <c r="U211" s="150"/>
      <c r="V211" s="150"/>
      <c r="W211" s="151"/>
      <c r="X211" s="150"/>
      <c r="Y211" s="150"/>
      <c r="Z211" s="150"/>
      <c r="AA211" s="151"/>
      <c r="AB211" s="150"/>
      <c r="AC211" s="150"/>
      <c r="AD211" s="150"/>
      <c r="AE211" s="151"/>
      <c r="AF211" s="150"/>
      <c r="AG211" s="150"/>
      <c r="AH211" s="150"/>
      <c r="AI211" s="151"/>
      <c r="AJ211" s="150"/>
      <c r="AK211" s="150"/>
      <c r="AL211" s="150"/>
      <c r="AM211" s="151"/>
      <c r="AN211" s="150"/>
      <c r="AO211" s="150"/>
      <c r="AP211" s="150"/>
      <c r="AQ211" s="151"/>
      <c r="AR211" s="150"/>
      <c r="AS211" s="150"/>
      <c r="AT211" s="153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</row>
    <row r="212" spans="1:58" s="81" customFormat="1">
      <c r="A212" s="122"/>
      <c r="B212" s="123"/>
      <c r="C212" s="78"/>
      <c r="D212" s="122"/>
      <c r="G212" s="124"/>
      <c r="H212" s="124"/>
      <c r="I212" s="147"/>
      <c r="J212" s="124"/>
      <c r="K212" s="148"/>
      <c r="L212" s="126"/>
      <c r="M212" s="149"/>
      <c r="N212" s="150"/>
      <c r="O212" s="151"/>
      <c r="P212" s="150"/>
      <c r="Q212" s="150"/>
      <c r="R212" s="150"/>
      <c r="S212" s="151"/>
      <c r="T212" s="150"/>
      <c r="U212" s="150"/>
      <c r="V212" s="150"/>
      <c r="W212" s="151"/>
      <c r="X212" s="150"/>
      <c r="Y212" s="150"/>
      <c r="Z212" s="150"/>
      <c r="AA212" s="151"/>
      <c r="AB212" s="150"/>
      <c r="AC212" s="150"/>
      <c r="AD212" s="150"/>
      <c r="AE212" s="151"/>
      <c r="AF212" s="150"/>
      <c r="AG212" s="150"/>
      <c r="AH212" s="150"/>
      <c r="AI212" s="151"/>
      <c r="AJ212" s="150"/>
      <c r="AK212" s="150"/>
      <c r="AL212" s="150"/>
      <c r="AM212" s="151"/>
      <c r="AN212" s="150"/>
      <c r="AO212" s="150"/>
      <c r="AP212" s="150"/>
      <c r="AQ212" s="151"/>
      <c r="AR212" s="150"/>
      <c r="AS212" s="150"/>
      <c r="AT212" s="153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</row>
    <row r="213" spans="1:58" s="81" customFormat="1">
      <c r="A213" s="122"/>
      <c r="B213" s="123"/>
      <c r="C213" s="78"/>
      <c r="D213" s="122"/>
      <c r="G213" s="124"/>
      <c r="H213" s="124"/>
      <c r="I213" s="147"/>
      <c r="J213" s="124"/>
      <c r="K213" s="148"/>
      <c r="L213" s="126"/>
      <c r="M213" s="149"/>
      <c r="N213" s="150"/>
      <c r="O213" s="151"/>
      <c r="P213" s="150"/>
      <c r="Q213" s="150"/>
      <c r="R213" s="150"/>
      <c r="S213" s="151"/>
      <c r="T213" s="150"/>
      <c r="U213" s="150"/>
      <c r="V213" s="150"/>
      <c r="W213" s="151"/>
      <c r="X213" s="150"/>
      <c r="Y213" s="150"/>
      <c r="Z213" s="150"/>
      <c r="AA213" s="151"/>
      <c r="AB213" s="150"/>
      <c r="AC213" s="150"/>
      <c r="AD213" s="150"/>
      <c r="AE213" s="151"/>
      <c r="AF213" s="150"/>
      <c r="AG213" s="150"/>
      <c r="AH213" s="150"/>
      <c r="AI213" s="151"/>
      <c r="AJ213" s="150"/>
      <c r="AK213" s="150"/>
      <c r="AL213" s="150"/>
      <c r="AM213" s="151"/>
      <c r="AN213" s="150"/>
      <c r="AO213" s="150"/>
      <c r="AP213" s="150"/>
      <c r="AQ213" s="151"/>
      <c r="AR213" s="150"/>
      <c r="AS213" s="150"/>
      <c r="AT213" s="153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</row>
    <row r="214" spans="1:58" s="81" customFormat="1">
      <c r="A214" s="122"/>
      <c r="B214" s="123"/>
      <c r="C214" s="78"/>
      <c r="D214" s="122"/>
      <c r="G214" s="124"/>
      <c r="H214" s="124"/>
      <c r="I214" s="147"/>
      <c r="J214" s="124"/>
      <c r="K214" s="148"/>
      <c r="L214" s="126"/>
      <c r="M214" s="149"/>
      <c r="N214" s="150"/>
      <c r="O214" s="151"/>
      <c r="P214" s="150"/>
      <c r="Q214" s="150"/>
      <c r="R214" s="150"/>
      <c r="S214" s="151"/>
      <c r="T214" s="150"/>
      <c r="U214" s="150"/>
      <c r="V214" s="150"/>
      <c r="W214" s="151"/>
      <c r="X214" s="150"/>
      <c r="Y214" s="150"/>
      <c r="Z214" s="150"/>
      <c r="AA214" s="151"/>
      <c r="AB214" s="150"/>
      <c r="AC214" s="150"/>
      <c r="AD214" s="150"/>
      <c r="AE214" s="151"/>
      <c r="AF214" s="150"/>
      <c r="AG214" s="150"/>
      <c r="AH214" s="150"/>
      <c r="AI214" s="151"/>
      <c r="AJ214" s="150"/>
      <c r="AK214" s="150"/>
      <c r="AL214" s="150"/>
      <c r="AM214" s="151"/>
      <c r="AN214" s="150"/>
      <c r="AO214" s="150"/>
      <c r="AP214" s="150"/>
      <c r="AQ214" s="151"/>
      <c r="AR214" s="150"/>
      <c r="AS214" s="150"/>
      <c r="AT214" s="153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</row>
    <row r="215" spans="1:58" s="81" customFormat="1">
      <c r="A215" s="122"/>
      <c r="B215" s="123"/>
      <c r="C215" s="78"/>
      <c r="D215" s="122"/>
      <c r="G215" s="124"/>
      <c r="H215" s="124"/>
      <c r="I215" s="147"/>
      <c r="J215" s="124"/>
      <c r="K215" s="148"/>
      <c r="L215" s="126"/>
      <c r="M215" s="149"/>
      <c r="N215" s="150"/>
      <c r="O215" s="151"/>
      <c r="P215" s="150"/>
      <c r="Q215" s="150"/>
      <c r="R215" s="150"/>
      <c r="S215" s="151"/>
      <c r="T215" s="150"/>
      <c r="U215" s="150"/>
      <c r="V215" s="150"/>
      <c r="W215" s="151"/>
      <c r="X215" s="150"/>
      <c r="Y215" s="150"/>
      <c r="Z215" s="150"/>
      <c r="AA215" s="151"/>
      <c r="AB215" s="150"/>
      <c r="AC215" s="150"/>
      <c r="AD215" s="150"/>
      <c r="AE215" s="151"/>
      <c r="AF215" s="150"/>
      <c r="AG215" s="150"/>
      <c r="AH215" s="150"/>
      <c r="AI215" s="151"/>
      <c r="AJ215" s="150"/>
      <c r="AK215" s="150"/>
      <c r="AL215" s="150"/>
      <c r="AM215" s="151"/>
      <c r="AN215" s="150"/>
      <c r="AO215" s="150"/>
      <c r="AP215" s="150"/>
      <c r="AQ215" s="151"/>
      <c r="AR215" s="150"/>
      <c r="AS215" s="150"/>
      <c r="AT215" s="153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</row>
    <row r="216" spans="1:58" s="81" customFormat="1">
      <c r="A216" s="122"/>
      <c r="B216" s="123"/>
      <c r="C216" s="78"/>
      <c r="D216" s="122"/>
      <c r="G216" s="124"/>
      <c r="H216" s="124"/>
      <c r="I216" s="147"/>
      <c r="J216" s="124"/>
      <c r="K216" s="148"/>
      <c r="L216" s="126"/>
      <c r="M216" s="149"/>
      <c r="N216" s="150"/>
      <c r="O216" s="151"/>
      <c r="P216" s="150"/>
      <c r="Q216" s="150"/>
      <c r="R216" s="150"/>
      <c r="S216" s="151"/>
      <c r="T216" s="150"/>
      <c r="U216" s="150"/>
      <c r="V216" s="150"/>
      <c r="W216" s="151"/>
      <c r="X216" s="150"/>
      <c r="Y216" s="150"/>
      <c r="Z216" s="150"/>
      <c r="AA216" s="151"/>
      <c r="AB216" s="150"/>
      <c r="AC216" s="150"/>
      <c r="AD216" s="150"/>
      <c r="AE216" s="151"/>
      <c r="AF216" s="150"/>
      <c r="AG216" s="150"/>
      <c r="AH216" s="150"/>
      <c r="AI216" s="151"/>
      <c r="AJ216" s="150"/>
      <c r="AK216" s="150"/>
      <c r="AL216" s="150"/>
      <c r="AM216" s="151"/>
      <c r="AN216" s="150"/>
      <c r="AO216" s="150"/>
      <c r="AP216" s="150"/>
      <c r="AQ216" s="151"/>
      <c r="AR216" s="150"/>
      <c r="AS216" s="150"/>
      <c r="AT216" s="153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</row>
    <row r="217" spans="1:58" s="81" customFormat="1">
      <c r="A217" s="122"/>
      <c r="B217" s="123"/>
      <c r="C217" s="78"/>
      <c r="D217" s="122"/>
      <c r="G217" s="124"/>
      <c r="H217" s="124"/>
      <c r="I217" s="147"/>
      <c r="J217" s="124"/>
      <c r="K217" s="148"/>
      <c r="L217" s="126"/>
      <c r="M217" s="149"/>
      <c r="N217" s="150"/>
      <c r="O217" s="151"/>
      <c r="P217" s="150"/>
      <c r="Q217" s="150"/>
      <c r="R217" s="150"/>
      <c r="S217" s="151"/>
      <c r="T217" s="150"/>
      <c r="U217" s="150"/>
      <c r="V217" s="150"/>
      <c r="W217" s="151"/>
      <c r="X217" s="150"/>
      <c r="Y217" s="150"/>
      <c r="Z217" s="150"/>
      <c r="AA217" s="151"/>
      <c r="AB217" s="150"/>
      <c r="AC217" s="150"/>
      <c r="AD217" s="150"/>
      <c r="AE217" s="151"/>
      <c r="AF217" s="150"/>
      <c r="AG217" s="150"/>
      <c r="AH217" s="150"/>
      <c r="AI217" s="151"/>
      <c r="AJ217" s="150"/>
      <c r="AK217" s="150"/>
      <c r="AL217" s="150"/>
      <c r="AM217" s="151"/>
      <c r="AN217" s="150"/>
      <c r="AO217" s="150"/>
      <c r="AP217" s="150"/>
      <c r="AQ217" s="151"/>
      <c r="AR217" s="150"/>
      <c r="AS217" s="150"/>
      <c r="AT217" s="153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</row>
    <row r="218" spans="1:58" s="81" customFormat="1">
      <c r="A218" s="122"/>
      <c r="B218" s="123"/>
      <c r="C218" s="78"/>
      <c r="D218" s="122"/>
      <c r="G218" s="124"/>
      <c r="H218" s="124"/>
      <c r="I218" s="147"/>
      <c r="J218" s="124"/>
      <c r="K218" s="148"/>
      <c r="L218" s="126"/>
      <c r="M218" s="149"/>
      <c r="N218" s="150"/>
      <c r="O218" s="151"/>
      <c r="P218" s="150"/>
      <c r="Q218" s="150"/>
      <c r="R218" s="150"/>
      <c r="S218" s="151"/>
      <c r="T218" s="150"/>
      <c r="U218" s="150"/>
      <c r="V218" s="150"/>
      <c r="W218" s="151"/>
      <c r="X218" s="150"/>
      <c r="Y218" s="150"/>
      <c r="Z218" s="150"/>
      <c r="AA218" s="151"/>
      <c r="AB218" s="150"/>
      <c r="AC218" s="150"/>
      <c r="AD218" s="150"/>
      <c r="AE218" s="151"/>
      <c r="AF218" s="150"/>
      <c r="AG218" s="150"/>
      <c r="AH218" s="150"/>
      <c r="AI218" s="151"/>
      <c r="AJ218" s="150"/>
      <c r="AK218" s="150"/>
      <c r="AL218" s="150"/>
      <c r="AM218" s="151"/>
      <c r="AN218" s="150"/>
      <c r="AO218" s="150"/>
      <c r="AP218" s="150"/>
      <c r="AQ218" s="151"/>
      <c r="AR218" s="150"/>
      <c r="AS218" s="150"/>
      <c r="AT218" s="153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</row>
    <row r="219" spans="1:58" s="81" customFormat="1">
      <c r="A219" s="122"/>
      <c r="B219" s="123"/>
      <c r="C219" s="78"/>
      <c r="D219" s="122"/>
      <c r="G219" s="124"/>
      <c r="H219" s="124"/>
      <c r="I219" s="147"/>
      <c r="J219" s="124"/>
      <c r="K219" s="148"/>
      <c r="L219" s="126"/>
      <c r="M219" s="149"/>
      <c r="N219" s="150"/>
      <c r="O219" s="151"/>
      <c r="P219" s="150"/>
      <c r="Q219" s="150"/>
      <c r="R219" s="150"/>
      <c r="S219" s="151"/>
      <c r="T219" s="150"/>
      <c r="U219" s="150"/>
      <c r="V219" s="150"/>
      <c r="W219" s="151"/>
      <c r="X219" s="150"/>
      <c r="Y219" s="150"/>
      <c r="Z219" s="150"/>
      <c r="AA219" s="151"/>
      <c r="AB219" s="150"/>
      <c r="AC219" s="150"/>
      <c r="AD219" s="150"/>
      <c r="AE219" s="151"/>
      <c r="AF219" s="150"/>
      <c r="AG219" s="150"/>
      <c r="AH219" s="150"/>
      <c r="AI219" s="151"/>
      <c r="AJ219" s="150"/>
      <c r="AK219" s="150"/>
      <c r="AL219" s="150"/>
      <c r="AM219" s="151"/>
      <c r="AN219" s="150"/>
      <c r="AO219" s="150"/>
      <c r="AP219" s="150"/>
      <c r="AQ219" s="151"/>
      <c r="AR219" s="150"/>
      <c r="AS219" s="150"/>
      <c r="AT219" s="153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</row>
    <row r="220" spans="1:58" s="81" customFormat="1">
      <c r="A220" s="122"/>
      <c r="B220" s="123"/>
      <c r="C220" s="78"/>
      <c r="D220" s="122"/>
      <c r="G220" s="124"/>
      <c r="H220" s="124"/>
      <c r="I220" s="147"/>
      <c r="J220" s="124"/>
      <c r="K220" s="148"/>
      <c r="L220" s="126"/>
      <c r="M220" s="149"/>
      <c r="N220" s="150"/>
      <c r="O220" s="151"/>
      <c r="P220" s="150"/>
      <c r="Q220" s="150"/>
      <c r="R220" s="150"/>
      <c r="S220" s="151"/>
      <c r="T220" s="150"/>
      <c r="U220" s="150"/>
      <c r="V220" s="150"/>
      <c r="W220" s="151"/>
      <c r="X220" s="150"/>
      <c r="Y220" s="150"/>
      <c r="Z220" s="150"/>
      <c r="AA220" s="151"/>
      <c r="AB220" s="150"/>
      <c r="AC220" s="150"/>
      <c r="AD220" s="150"/>
      <c r="AE220" s="151"/>
      <c r="AF220" s="150"/>
      <c r="AG220" s="150"/>
      <c r="AH220" s="150"/>
      <c r="AI220" s="151"/>
      <c r="AJ220" s="150"/>
      <c r="AK220" s="150"/>
      <c r="AL220" s="150"/>
      <c r="AM220" s="151"/>
      <c r="AN220" s="150"/>
      <c r="AO220" s="150"/>
      <c r="AP220" s="150"/>
      <c r="AQ220" s="151"/>
      <c r="AR220" s="150"/>
      <c r="AS220" s="150"/>
      <c r="AT220" s="153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</row>
    <row r="221" spans="1:58" s="81" customFormat="1">
      <c r="A221" s="122"/>
      <c r="B221" s="123"/>
      <c r="C221" s="78"/>
      <c r="D221" s="122"/>
      <c r="G221" s="124"/>
      <c r="H221" s="124"/>
      <c r="I221" s="147"/>
      <c r="J221" s="124"/>
      <c r="K221" s="148"/>
      <c r="L221" s="126"/>
      <c r="M221" s="149"/>
      <c r="N221" s="150"/>
      <c r="O221" s="151"/>
      <c r="P221" s="150"/>
      <c r="Q221" s="150"/>
      <c r="R221" s="150"/>
      <c r="S221" s="151"/>
      <c r="T221" s="150"/>
      <c r="U221" s="150"/>
      <c r="V221" s="150"/>
      <c r="W221" s="151"/>
      <c r="X221" s="150"/>
      <c r="Y221" s="150"/>
      <c r="Z221" s="150"/>
      <c r="AA221" s="151"/>
      <c r="AB221" s="150"/>
      <c r="AC221" s="150"/>
      <c r="AD221" s="150"/>
      <c r="AE221" s="151"/>
      <c r="AF221" s="150"/>
      <c r="AG221" s="150"/>
      <c r="AH221" s="150"/>
      <c r="AI221" s="151"/>
      <c r="AJ221" s="150"/>
      <c r="AK221" s="150"/>
      <c r="AL221" s="150"/>
      <c r="AM221" s="151"/>
      <c r="AN221" s="150"/>
      <c r="AO221" s="150"/>
      <c r="AP221" s="150"/>
      <c r="AQ221" s="151"/>
      <c r="AR221" s="150"/>
      <c r="AS221" s="150"/>
      <c r="AT221" s="153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</row>
    <row r="222" spans="1:58" s="81" customFormat="1">
      <c r="A222" s="122"/>
      <c r="B222" s="123"/>
      <c r="C222" s="78"/>
      <c r="D222" s="122"/>
      <c r="G222" s="124"/>
      <c r="H222" s="124"/>
      <c r="I222" s="147"/>
      <c r="J222" s="124"/>
      <c r="K222" s="148"/>
      <c r="L222" s="126"/>
      <c r="M222" s="149"/>
      <c r="N222" s="150"/>
      <c r="O222" s="151"/>
      <c r="P222" s="150"/>
      <c r="Q222" s="150"/>
      <c r="R222" s="150"/>
      <c r="S222" s="151"/>
      <c r="T222" s="150"/>
      <c r="U222" s="150"/>
      <c r="V222" s="150"/>
      <c r="W222" s="151"/>
      <c r="X222" s="150"/>
      <c r="Y222" s="150"/>
      <c r="Z222" s="150"/>
      <c r="AA222" s="151"/>
      <c r="AB222" s="150"/>
      <c r="AC222" s="150"/>
      <c r="AD222" s="150"/>
      <c r="AE222" s="151"/>
      <c r="AF222" s="150"/>
      <c r="AG222" s="150"/>
      <c r="AH222" s="150"/>
      <c r="AI222" s="151"/>
      <c r="AJ222" s="150"/>
      <c r="AK222" s="150"/>
      <c r="AL222" s="150"/>
      <c r="AM222" s="151"/>
      <c r="AN222" s="150"/>
      <c r="AO222" s="150"/>
      <c r="AP222" s="150"/>
      <c r="AQ222" s="151"/>
      <c r="AR222" s="150"/>
      <c r="AS222" s="150"/>
      <c r="AT222" s="153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</row>
    <row r="223" spans="1:58" s="81" customFormat="1">
      <c r="A223" s="122"/>
      <c r="B223" s="123"/>
      <c r="C223" s="78"/>
      <c r="D223" s="122"/>
      <c r="G223" s="124"/>
      <c r="H223" s="124"/>
      <c r="I223" s="147"/>
      <c r="J223" s="124"/>
      <c r="K223" s="148"/>
      <c r="L223" s="126"/>
      <c r="M223" s="149"/>
      <c r="N223" s="150"/>
      <c r="O223" s="151"/>
      <c r="P223" s="150"/>
      <c r="Q223" s="150"/>
      <c r="R223" s="150"/>
      <c r="S223" s="151"/>
      <c r="T223" s="150"/>
      <c r="U223" s="150"/>
      <c r="V223" s="150"/>
      <c r="W223" s="151"/>
      <c r="X223" s="150"/>
      <c r="Y223" s="150"/>
      <c r="Z223" s="150"/>
      <c r="AA223" s="151"/>
      <c r="AB223" s="150"/>
      <c r="AC223" s="150"/>
      <c r="AD223" s="150"/>
      <c r="AE223" s="151"/>
      <c r="AF223" s="150"/>
      <c r="AG223" s="150"/>
      <c r="AH223" s="150"/>
      <c r="AI223" s="151"/>
      <c r="AJ223" s="150"/>
      <c r="AK223" s="150"/>
      <c r="AL223" s="150"/>
      <c r="AM223" s="151"/>
      <c r="AN223" s="150"/>
      <c r="AO223" s="150"/>
      <c r="AP223" s="150"/>
      <c r="AQ223" s="151"/>
      <c r="AR223" s="150"/>
      <c r="AS223" s="150"/>
      <c r="AT223" s="153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</row>
    <row r="224" spans="1:58" s="81" customFormat="1">
      <c r="A224" s="122"/>
      <c r="B224" s="123"/>
      <c r="C224" s="78"/>
      <c r="D224" s="122"/>
      <c r="G224" s="124"/>
      <c r="H224" s="124"/>
      <c r="I224" s="147"/>
      <c r="J224" s="124"/>
      <c r="K224" s="148"/>
      <c r="L224" s="126"/>
      <c r="M224" s="149"/>
      <c r="N224" s="150"/>
      <c r="O224" s="151"/>
      <c r="P224" s="150"/>
      <c r="Q224" s="150"/>
      <c r="R224" s="150"/>
      <c r="S224" s="151"/>
      <c r="T224" s="150"/>
      <c r="U224" s="150"/>
      <c r="V224" s="150"/>
      <c r="W224" s="151"/>
      <c r="X224" s="150"/>
      <c r="Y224" s="150"/>
      <c r="Z224" s="150"/>
      <c r="AA224" s="151"/>
      <c r="AB224" s="150"/>
      <c r="AC224" s="150"/>
      <c r="AD224" s="150"/>
      <c r="AE224" s="151"/>
      <c r="AF224" s="150"/>
      <c r="AG224" s="150"/>
      <c r="AH224" s="150"/>
      <c r="AI224" s="151"/>
      <c r="AJ224" s="150"/>
      <c r="AK224" s="150"/>
      <c r="AL224" s="150"/>
      <c r="AM224" s="151"/>
      <c r="AN224" s="150"/>
      <c r="AO224" s="150"/>
      <c r="AP224" s="150"/>
      <c r="AQ224" s="151"/>
      <c r="AR224" s="150"/>
      <c r="AS224" s="150"/>
      <c r="AT224" s="153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</row>
    <row r="225" spans="1:58" s="81" customFormat="1">
      <c r="A225" s="122"/>
      <c r="B225" s="123"/>
      <c r="C225" s="78"/>
      <c r="D225" s="122"/>
      <c r="G225" s="124"/>
      <c r="H225" s="124"/>
      <c r="I225" s="147"/>
      <c r="J225" s="124"/>
      <c r="K225" s="148"/>
      <c r="L225" s="126"/>
      <c r="M225" s="149"/>
      <c r="N225" s="150"/>
      <c r="O225" s="151"/>
      <c r="P225" s="150"/>
      <c r="Q225" s="150"/>
      <c r="R225" s="150"/>
      <c r="S225" s="151"/>
      <c r="T225" s="150"/>
      <c r="U225" s="150"/>
      <c r="V225" s="150"/>
      <c r="W225" s="151"/>
      <c r="X225" s="150"/>
      <c r="Y225" s="150"/>
      <c r="Z225" s="150"/>
      <c r="AA225" s="151"/>
      <c r="AB225" s="150"/>
      <c r="AC225" s="150"/>
      <c r="AD225" s="150"/>
      <c r="AE225" s="151"/>
      <c r="AF225" s="150"/>
      <c r="AG225" s="150"/>
      <c r="AH225" s="150"/>
      <c r="AI225" s="151"/>
      <c r="AJ225" s="150"/>
      <c r="AK225" s="150"/>
      <c r="AL225" s="150"/>
      <c r="AM225" s="151"/>
      <c r="AN225" s="150"/>
      <c r="AO225" s="150"/>
      <c r="AP225" s="150"/>
      <c r="AQ225" s="151"/>
      <c r="AR225" s="150"/>
      <c r="AS225" s="150"/>
      <c r="AT225" s="153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</row>
    <row r="226" spans="1:58" s="81" customFormat="1">
      <c r="A226" s="122"/>
      <c r="B226" s="123"/>
      <c r="C226" s="78"/>
      <c r="D226" s="122"/>
      <c r="G226" s="124"/>
      <c r="H226" s="124"/>
      <c r="I226" s="147"/>
      <c r="J226" s="124"/>
      <c r="K226" s="148"/>
      <c r="L226" s="126"/>
      <c r="M226" s="149"/>
      <c r="N226" s="150"/>
      <c r="O226" s="151"/>
      <c r="P226" s="150"/>
      <c r="Q226" s="150"/>
      <c r="R226" s="150"/>
      <c r="S226" s="151"/>
      <c r="T226" s="150"/>
      <c r="U226" s="150"/>
      <c r="V226" s="150"/>
      <c r="W226" s="151"/>
      <c r="X226" s="150"/>
      <c r="Y226" s="150"/>
      <c r="Z226" s="150"/>
      <c r="AA226" s="151"/>
      <c r="AB226" s="150"/>
      <c r="AC226" s="150"/>
      <c r="AD226" s="150"/>
      <c r="AE226" s="151"/>
      <c r="AF226" s="150"/>
      <c r="AG226" s="150"/>
      <c r="AH226" s="150"/>
      <c r="AI226" s="151"/>
      <c r="AJ226" s="150"/>
      <c r="AK226" s="150"/>
      <c r="AL226" s="150"/>
      <c r="AM226" s="151"/>
      <c r="AN226" s="150"/>
      <c r="AO226" s="150"/>
      <c r="AP226" s="150"/>
      <c r="AQ226" s="151"/>
      <c r="AR226" s="150"/>
      <c r="AS226" s="150"/>
      <c r="AT226" s="153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</row>
    <row r="227" spans="1:58" s="81" customFormat="1">
      <c r="A227" s="122"/>
      <c r="B227" s="123"/>
      <c r="C227" s="78"/>
      <c r="D227" s="122"/>
      <c r="G227" s="124"/>
      <c r="H227" s="124"/>
      <c r="I227" s="147"/>
      <c r="J227" s="124"/>
      <c r="K227" s="148"/>
      <c r="L227" s="126"/>
      <c r="M227" s="149"/>
      <c r="N227" s="150"/>
      <c r="O227" s="151"/>
      <c r="P227" s="150"/>
      <c r="Q227" s="150"/>
      <c r="R227" s="150"/>
      <c r="S227" s="151"/>
      <c r="T227" s="150"/>
      <c r="U227" s="150"/>
      <c r="V227" s="150"/>
      <c r="W227" s="151"/>
      <c r="X227" s="150"/>
      <c r="Y227" s="150"/>
      <c r="Z227" s="150"/>
      <c r="AA227" s="151"/>
      <c r="AB227" s="150"/>
      <c r="AC227" s="150"/>
      <c r="AD227" s="150"/>
      <c r="AE227" s="151"/>
      <c r="AF227" s="150"/>
      <c r="AG227" s="150"/>
      <c r="AH227" s="150"/>
      <c r="AI227" s="151"/>
      <c r="AJ227" s="150"/>
      <c r="AK227" s="150"/>
      <c r="AL227" s="150"/>
      <c r="AM227" s="151"/>
      <c r="AN227" s="150"/>
      <c r="AO227" s="150"/>
      <c r="AP227" s="150"/>
      <c r="AQ227" s="151"/>
      <c r="AR227" s="150"/>
      <c r="AS227" s="150"/>
      <c r="AT227" s="153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</row>
    <row r="228" spans="1:58" s="81" customFormat="1">
      <c r="A228" s="122"/>
      <c r="B228" s="123"/>
      <c r="C228" s="78"/>
      <c r="D228" s="122"/>
      <c r="G228" s="124"/>
      <c r="H228" s="124"/>
      <c r="I228" s="147"/>
      <c r="J228" s="124"/>
      <c r="K228" s="148"/>
      <c r="L228" s="126"/>
      <c r="M228" s="149"/>
      <c r="N228" s="150"/>
      <c r="O228" s="151"/>
      <c r="P228" s="150"/>
      <c r="Q228" s="150"/>
      <c r="R228" s="150"/>
      <c r="S228" s="151"/>
      <c r="T228" s="150"/>
      <c r="U228" s="150"/>
      <c r="V228" s="150"/>
      <c r="W228" s="151"/>
      <c r="X228" s="150"/>
      <c r="Y228" s="150"/>
      <c r="Z228" s="150"/>
      <c r="AA228" s="151"/>
      <c r="AB228" s="150"/>
      <c r="AC228" s="150"/>
      <c r="AD228" s="150"/>
      <c r="AE228" s="151"/>
      <c r="AF228" s="150"/>
      <c r="AG228" s="150"/>
      <c r="AH228" s="150"/>
      <c r="AI228" s="151"/>
      <c r="AJ228" s="150"/>
      <c r="AK228" s="150"/>
      <c r="AL228" s="150"/>
      <c r="AM228" s="151"/>
      <c r="AN228" s="150"/>
      <c r="AO228" s="150"/>
      <c r="AP228" s="150"/>
      <c r="AQ228" s="151"/>
      <c r="AR228" s="150"/>
      <c r="AS228" s="150"/>
      <c r="AT228" s="153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</row>
    <row r="229" spans="1:58" s="81" customFormat="1">
      <c r="A229" s="122"/>
      <c r="B229" s="123"/>
      <c r="C229" s="78"/>
      <c r="D229" s="122"/>
      <c r="G229" s="124"/>
      <c r="H229" s="124"/>
      <c r="I229" s="147"/>
      <c r="J229" s="124"/>
      <c r="K229" s="148"/>
      <c r="L229" s="126"/>
      <c r="M229" s="149"/>
      <c r="N229" s="150"/>
      <c r="O229" s="151"/>
      <c r="P229" s="150"/>
      <c r="Q229" s="150"/>
      <c r="R229" s="150"/>
      <c r="S229" s="151"/>
      <c r="T229" s="150"/>
      <c r="U229" s="150"/>
      <c r="V229" s="150"/>
      <c r="W229" s="151"/>
      <c r="X229" s="150"/>
      <c r="Y229" s="150"/>
      <c r="Z229" s="150"/>
      <c r="AA229" s="151"/>
      <c r="AB229" s="150"/>
      <c r="AC229" s="150"/>
      <c r="AD229" s="150"/>
      <c r="AE229" s="151"/>
      <c r="AF229" s="150"/>
      <c r="AG229" s="150"/>
      <c r="AH229" s="150"/>
      <c r="AI229" s="151"/>
      <c r="AJ229" s="150"/>
      <c r="AK229" s="150"/>
      <c r="AL229" s="150"/>
      <c r="AM229" s="151"/>
      <c r="AN229" s="150"/>
      <c r="AO229" s="150"/>
      <c r="AP229" s="150"/>
      <c r="AQ229" s="151"/>
      <c r="AR229" s="150"/>
      <c r="AS229" s="150"/>
      <c r="AT229" s="153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</row>
    <row r="230" spans="1:58" s="81" customFormat="1">
      <c r="A230" s="122"/>
      <c r="B230" s="123"/>
      <c r="C230" s="78"/>
      <c r="D230" s="122"/>
      <c r="G230" s="124"/>
      <c r="H230" s="124"/>
      <c r="I230" s="147"/>
      <c r="J230" s="124"/>
      <c r="K230" s="148"/>
      <c r="L230" s="126"/>
      <c r="M230" s="149"/>
      <c r="N230" s="150"/>
      <c r="O230" s="151"/>
      <c r="P230" s="150"/>
      <c r="Q230" s="150"/>
      <c r="R230" s="150"/>
      <c r="S230" s="151"/>
      <c r="T230" s="150"/>
      <c r="U230" s="150"/>
      <c r="V230" s="150"/>
      <c r="W230" s="151"/>
      <c r="X230" s="150"/>
      <c r="Y230" s="150"/>
      <c r="Z230" s="150"/>
      <c r="AA230" s="151"/>
      <c r="AB230" s="150"/>
      <c r="AC230" s="150"/>
      <c r="AD230" s="150"/>
      <c r="AE230" s="151"/>
      <c r="AF230" s="150"/>
      <c r="AG230" s="150"/>
      <c r="AH230" s="150"/>
      <c r="AI230" s="151"/>
      <c r="AJ230" s="150"/>
      <c r="AK230" s="150"/>
      <c r="AL230" s="150"/>
      <c r="AM230" s="151"/>
      <c r="AN230" s="150"/>
      <c r="AO230" s="150"/>
      <c r="AP230" s="150"/>
      <c r="AQ230" s="151"/>
      <c r="AR230" s="150"/>
      <c r="AS230" s="150"/>
      <c r="AT230" s="153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</row>
    <row r="231" spans="1:58" s="81" customFormat="1">
      <c r="A231" s="122"/>
      <c r="B231" s="123"/>
      <c r="C231" s="78"/>
      <c r="D231" s="122"/>
      <c r="G231" s="124"/>
      <c r="H231" s="124"/>
      <c r="I231" s="147"/>
      <c r="J231" s="124"/>
      <c r="K231" s="148"/>
      <c r="L231" s="126"/>
      <c r="M231" s="149"/>
      <c r="N231" s="150"/>
      <c r="O231" s="151"/>
      <c r="P231" s="150"/>
      <c r="Q231" s="150"/>
      <c r="R231" s="150"/>
      <c r="S231" s="151"/>
      <c r="T231" s="150"/>
      <c r="U231" s="150"/>
      <c r="V231" s="150"/>
      <c r="W231" s="151"/>
      <c r="X231" s="150"/>
      <c r="Y231" s="150"/>
      <c r="Z231" s="150"/>
      <c r="AA231" s="151"/>
      <c r="AB231" s="150"/>
      <c r="AC231" s="150"/>
      <c r="AD231" s="150"/>
      <c r="AE231" s="151"/>
      <c r="AF231" s="150"/>
      <c r="AG231" s="150"/>
      <c r="AH231" s="150"/>
      <c r="AI231" s="151"/>
      <c r="AJ231" s="150"/>
      <c r="AK231" s="150"/>
      <c r="AL231" s="150"/>
      <c r="AM231" s="151"/>
      <c r="AN231" s="150"/>
      <c r="AO231" s="150"/>
      <c r="AP231" s="150"/>
      <c r="AQ231" s="151"/>
      <c r="AR231" s="150"/>
      <c r="AS231" s="150"/>
      <c r="AT231" s="153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</row>
    <row r="232" spans="1:58" s="81" customFormat="1">
      <c r="A232" s="122"/>
      <c r="B232" s="123"/>
      <c r="C232" s="78"/>
      <c r="D232" s="122"/>
      <c r="G232" s="124"/>
      <c r="H232" s="124"/>
      <c r="I232" s="147"/>
      <c r="J232" s="124"/>
      <c r="K232" s="148"/>
      <c r="L232" s="126"/>
      <c r="M232" s="149"/>
      <c r="N232" s="150"/>
      <c r="O232" s="151"/>
      <c r="P232" s="150"/>
      <c r="Q232" s="150"/>
      <c r="R232" s="150"/>
      <c r="S232" s="151"/>
      <c r="T232" s="150"/>
      <c r="U232" s="150"/>
      <c r="V232" s="150"/>
      <c r="W232" s="151"/>
      <c r="X232" s="150"/>
      <c r="Y232" s="150"/>
      <c r="Z232" s="150"/>
      <c r="AA232" s="151"/>
      <c r="AB232" s="150"/>
      <c r="AC232" s="150"/>
      <c r="AD232" s="150"/>
      <c r="AE232" s="151"/>
      <c r="AF232" s="150"/>
      <c r="AG232" s="150"/>
      <c r="AH232" s="150"/>
      <c r="AI232" s="151"/>
      <c r="AJ232" s="150"/>
      <c r="AK232" s="150"/>
      <c r="AL232" s="150"/>
      <c r="AM232" s="151"/>
      <c r="AN232" s="150"/>
      <c r="AO232" s="150"/>
      <c r="AP232" s="150"/>
      <c r="AQ232" s="151"/>
      <c r="AR232" s="150"/>
      <c r="AS232" s="150"/>
      <c r="AT232" s="153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</row>
    <row r="233" spans="1:58" s="81" customFormat="1">
      <c r="A233" s="122"/>
      <c r="B233" s="123"/>
      <c r="C233" s="78"/>
      <c r="D233" s="122"/>
      <c r="G233" s="124"/>
      <c r="H233" s="124"/>
      <c r="I233" s="147"/>
      <c r="J233" s="124"/>
      <c r="K233" s="148"/>
      <c r="L233" s="126"/>
      <c r="M233" s="149"/>
      <c r="N233" s="150"/>
      <c r="O233" s="151"/>
      <c r="P233" s="150"/>
      <c r="Q233" s="150"/>
      <c r="R233" s="150"/>
      <c r="S233" s="151"/>
      <c r="T233" s="150"/>
      <c r="U233" s="150"/>
      <c r="V233" s="150"/>
      <c r="W233" s="151"/>
      <c r="X233" s="150"/>
      <c r="Y233" s="150"/>
      <c r="Z233" s="150"/>
      <c r="AA233" s="151"/>
      <c r="AB233" s="150"/>
      <c r="AC233" s="150"/>
      <c r="AD233" s="150"/>
      <c r="AE233" s="151"/>
      <c r="AF233" s="150"/>
      <c r="AG233" s="150"/>
      <c r="AH233" s="150"/>
      <c r="AI233" s="151"/>
      <c r="AJ233" s="150"/>
      <c r="AK233" s="150"/>
      <c r="AL233" s="150"/>
      <c r="AM233" s="151"/>
      <c r="AN233" s="150"/>
      <c r="AO233" s="150"/>
      <c r="AP233" s="150"/>
      <c r="AQ233" s="151"/>
      <c r="AR233" s="150"/>
      <c r="AS233" s="150"/>
      <c r="AT233" s="153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</row>
    <row r="234" spans="1:58" s="81" customFormat="1">
      <c r="A234" s="122"/>
      <c r="B234" s="123"/>
      <c r="C234" s="78"/>
      <c r="D234" s="122"/>
      <c r="G234" s="124"/>
      <c r="H234" s="124"/>
      <c r="I234" s="147"/>
      <c r="J234" s="124"/>
      <c r="K234" s="148"/>
      <c r="L234" s="126"/>
      <c r="M234" s="149"/>
      <c r="N234" s="150"/>
      <c r="O234" s="151"/>
      <c r="P234" s="150"/>
      <c r="Q234" s="150"/>
      <c r="R234" s="150"/>
      <c r="S234" s="151"/>
      <c r="T234" s="150"/>
      <c r="U234" s="150"/>
      <c r="V234" s="150"/>
      <c r="W234" s="151"/>
      <c r="X234" s="150"/>
      <c r="Y234" s="150"/>
      <c r="Z234" s="150"/>
      <c r="AA234" s="151"/>
      <c r="AB234" s="150"/>
      <c r="AC234" s="150"/>
      <c r="AD234" s="150"/>
      <c r="AE234" s="151"/>
      <c r="AF234" s="150"/>
      <c r="AG234" s="150"/>
      <c r="AH234" s="150"/>
      <c r="AI234" s="151"/>
      <c r="AJ234" s="150"/>
      <c r="AK234" s="150"/>
      <c r="AL234" s="150"/>
      <c r="AM234" s="151"/>
      <c r="AN234" s="150"/>
      <c r="AO234" s="150"/>
      <c r="AP234" s="150"/>
      <c r="AQ234" s="151"/>
      <c r="AR234" s="150"/>
      <c r="AS234" s="150"/>
      <c r="AT234" s="153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</row>
    <row r="235" spans="1:58" s="81" customFormat="1">
      <c r="A235" s="122"/>
      <c r="B235" s="123"/>
      <c r="C235" s="78"/>
      <c r="D235" s="122"/>
      <c r="G235" s="124"/>
      <c r="H235" s="124"/>
      <c r="I235" s="147"/>
      <c r="J235" s="124"/>
      <c r="K235" s="148"/>
      <c r="L235" s="126"/>
      <c r="M235" s="149"/>
      <c r="N235" s="150"/>
      <c r="O235" s="151"/>
      <c r="P235" s="150"/>
      <c r="Q235" s="150"/>
      <c r="R235" s="150"/>
      <c r="S235" s="151"/>
      <c r="T235" s="150"/>
      <c r="U235" s="150"/>
      <c r="V235" s="150"/>
      <c r="W235" s="151"/>
      <c r="X235" s="150"/>
      <c r="Y235" s="150"/>
      <c r="Z235" s="150"/>
      <c r="AA235" s="151"/>
      <c r="AB235" s="150"/>
      <c r="AC235" s="150"/>
      <c r="AD235" s="150"/>
      <c r="AE235" s="151"/>
      <c r="AF235" s="150"/>
      <c r="AG235" s="150"/>
      <c r="AH235" s="150"/>
      <c r="AI235" s="151"/>
      <c r="AJ235" s="150"/>
      <c r="AK235" s="150"/>
      <c r="AL235" s="150"/>
      <c r="AM235" s="151"/>
      <c r="AN235" s="150"/>
      <c r="AO235" s="150"/>
      <c r="AP235" s="150"/>
      <c r="AQ235" s="151"/>
      <c r="AR235" s="150"/>
      <c r="AS235" s="150"/>
      <c r="AT235" s="153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</row>
    <row r="236" spans="1:58" s="81" customFormat="1">
      <c r="A236" s="122"/>
      <c r="B236" s="123"/>
      <c r="C236" s="78"/>
      <c r="D236" s="122"/>
      <c r="G236" s="124"/>
      <c r="H236" s="124"/>
      <c r="I236" s="147"/>
      <c r="J236" s="124"/>
      <c r="K236" s="148"/>
      <c r="L236" s="126"/>
      <c r="M236" s="149"/>
      <c r="N236" s="150"/>
      <c r="O236" s="151"/>
      <c r="P236" s="150"/>
      <c r="Q236" s="150"/>
      <c r="R236" s="150"/>
      <c r="S236" s="151"/>
      <c r="T236" s="150"/>
      <c r="U236" s="150"/>
      <c r="V236" s="150"/>
      <c r="W236" s="151"/>
      <c r="X236" s="150"/>
      <c r="Y236" s="150"/>
      <c r="Z236" s="150"/>
      <c r="AA236" s="151"/>
      <c r="AB236" s="150"/>
      <c r="AC236" s="150"/>
      <c r="AD236" s="150"/>
      <c r="AE236" s="151"/>
      <c r="AF236" s="150"/>
      <c r="AG236" s="150"/>
      <c r="AH236" s="150"/>
      <c r="AI236" s="151"/>
      <c r="AJ236" s="150"/>
      <c r="AK236" s="150"/>
      <c r="AL236" s="150"/>
      <c r="AM236" s="151"/>
      <c r="AN236" s="150"/>
      <c r="AO236" s="150"/>
      <c r="AP236" s="150"/>
      <c r="AQ236" s="151"/>
      <c r="AR236" s="150"/>
      <c r="AS236" s="150"/>
      <c r="AT236" s="153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</row>
    <row r="237" spans="1:58" s="81" customFormat="1">
      <c r="A237" s="122"/>
      <c r="B237" s="123"/>
      <c r="C237" s="78"/>
      <c r="D237" s="122"/>
      <c r="G237" s="124"/>
      <c r="H237" s="124"/>
      <c r="I237" s="147"/>
      <c r="J237" s="124"/>
      <c r="K237" s="148"/>
      <c r="L237" s="126"/>
      <c r="M237" s="149"/>
      <c r="N237" s="150"/>
      <c r="O237" s="151"/>
      <c r="P237" s="150"/>
      <c r="Q237" s="150"/>
      <c r="R237" s="150"/>
      <c r="S237" s="151"/>
      <c r="T237" s="150"/>
      <c r="U237" s="150"/>
      <c r="V237" s="150"/>
      <c r="W237" s="151"/>
      <c r="X237" s="150"/>
      <c r="Y237" s="150"/>
      <c r="Z237" s="150"/>
      <c r="AA237" s="151"/>
      <c r="AB237" s="150"/>
      <c r="AC237" s="150"/>
      <c r="AD237" s="150"/>
      <c r="AE237" s="151"/>
      <c r="AF237" s="150"/>
      <c r="AG237" s="150"/>
      <c r="AH237" s="150"/>
      <c r="AI237" s="151"/>
      <c r="AJ237" s="150"/>
      <c r="AK237" s="150"/>
      <c r="AL237" s="150"/>
      <c r="AM237" s="151"/>
      <c r="AN237" s="150"/>
      <c r="AO237" s="150"/>
      <c r="AP237" s="150"/>
      <c r="AQ237" s="151"/>
      <c r="AR237" s="150"/>
      <c r="AS237" s="150"/>
      <c r="AT237" s="153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</row>
    <row r="238" spans="1:58" s="81" customFormat="1">
      <c r="A238" s="122"/>
      <c r="B238" s="123"/>
      <c r="C238" s="78"/>
      <c r="D238" s="122"/>
      <c r="G238" s="124"/>
      <c r="H238" s="124"/>
      <c r="I238" s="147"/>
      <c r="J238" s="124"/>
      <c r="K238" s="148"/>
      <c r="L238" s="126"/>
      <c r="M238" s="149"/>
      <c r="N238" s="150"/>
      <c r="O238" s="151"/>
      <c r="P238" s="150"/>
      <c r="Q238" s="150"/>
      <c r="R238" s="150"/>
      <c r="S238" s="151"/>
      <c r="T238" s="150"/>
      <c r="U238" s="150"/>
      <c r="V238" s="150"/>
      <c r="W238" s="151"/>
      <c r="X238" s="150"/>
      <c r="Y238" s="150"/>
      <c r="Z238" s="150"/>
      <c r="AA238" s="151"/>
      <c r="AB238" s="150"/>
      <c r="AC238" s="150"/>
      <c r="AD238" s="150"/>
      <c r="AE238" s="151"/>
      <c r="AF238" s="150"/>
      <c r="AG238" s="150"/>
      <c r="AH238" s="150"/>
      <c r="AI238" s="151"/>
      <c r="AJ238" s="150"/>
      <c r="AK238" s="150"/>
      <c r="AL238" s="150"/>
      <c r="AM238" s="151"/>
      <c r="AN238" s="150"/>
      <c r="AO238" s="150"/>
      <c r="AP238" s="150"/>
      <c r="AQ238" s="151"/>
      <c r="AR238" s="150"/>
      <c r="AS238" s="150"/>
      <c r="AT238" s="153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</row>
    <row r="239" spans="1:58" s="81" customFormat="1">
      <c r="A239" s="122"/>
      <c r="B239" s="123"/>
      <c r="C239" s="78"/>
      <c r="D239" s="122"/>
      <c r="G239" s="124"/>
      <c r="H239" s="124"/>
      <c r="I239" s="147"/>
      <c r="J239" s="124"/>
      <c r="K239" s="148"/>
      <c r="L239" s="126"/>
      <c r="M239" s="149"/>
      <c r="N239" s="150"/>
      <c r="O239" s="151"/>
      <c r="P239" s="150"/>
      <c r="Q239" s="150"/>
      <c r="R239" s="150"/>
      <c r="S239" s="151"/>
      <c r="T239" s="150"/>
      <c r="U239" s="150"/>
      <c r="V239" s="150"/>
      <c r="W239" s="151"/>
      <c r="X239" s="150"/>
      <c r="Y239" s="150"/>
      <c r="Z239" s="150"/>
      <c r="AA239" s="151"/>
      <c r="AB239" s="150"/>
      <c r="AC239" s="150"/>
      <c r="AD239" s="150"/>
      <c r="AE239" s="151"/>
      <c r="AF239" s="150"/>
      <c r="AG239" s="150"/>
      <c r="AH239" s="150"/>
      <c r="AI239" s="151"/>
      <c r="AJ239" s="150"/>
      <c r="AK239" s="150"/>
      <c r="AL239" s="150"/>
      <c r="AM239" s="151"/>
      <c r="AN239" s="150"/>
      <c r="AO239" s="150"/>
      <c r="AP239" s="150"/>
      <c r="AQ239" s="151"/>
      <c r="AR239" s="150"/>
      <c r="AS239" s="150"/>
      <c r="AT239" s="153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</row>
    <row r="240" spans="1:58" s="81" customFormat="1">
      <c r="A240" s="122"/>
      <c r="B240" s="123"/>
      <c r="C240" s="78"/>
      <c r="D240" s="122"/>
      <c r="G240" s="124"/>
      <c r="H240" s="124"/>
      <c r="I240" s="147"/>
      <c r="J240" s="124"/>
      <c r="K240" s="148"/>
      <c r="L240" s="126"/>
      <c r="M240" s="149"/>
      <c r="N240" s="150"/>
      <c r="O240" s="151"/>
      <c r="P240" s="150"/>
      <c r="Q240" s="150"/>
      <c r="R240" s="150"/>
      <c r="S240" s="151"/>
      <c r="T240" s="150"/>
      <c r="U240" s="150"/>
      <c r="V240" s="150"/>
      <c r="W240" s="151"/>
      <c r="X240" s="150"/>
      <c r="Y240" s="150"/>
      <c r="Z240" s="150"/>
      <c r="AA240" s="151"/>
      <c r="AB240" s="150"/>
      <c r="AC240" s="150"/>
      <c r="AD240" s="150"/>
      <c r="AE240" s="151"/>
      <c r="AF240" s="150"/>
      <c r="AG240" s="150"/>
      <c r="AH240" s="150"/>
      <c r="AI240" s="151"/>
      <c r="AJ240" s="150"/>
      <c r="AK240" s="150"/>
      <c r="AL240" s="150"/>
      <c r="AM240" s="151"/>
      <c r="AN240" s="150"/>
      <c r="AO240" s="150"/>
      <c r="AP240" s="150"/>
      <c r="AQ240" s="151"/>
      <c r="AR240" s="150"/>
      <c r="AS240" s="150"/>
      <c r="AT240" s="153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</row>
    <row r="241" spans="1:58" s="81" customFormat="1">
      <c r="A241" s="122"/>
      <c r="B241" s="123"/>
      <c r="C241" s="78"/>
      <c r="D241" s="122"/>
      <c r="G241" s="124"/>
      <c r="H241" s="124"/>
      <c r="I241" s="147"/>
      <c r="J241" s="124"/>
      <c r="K241" s="148"/>
      <c r="L241" s="126"/>
      <c r="M241" s="149"/>
      <c r="N241" s="150"/>
      <c r="O241" s="151"/>
      <c r="P241" s="150"/>
      <c r="Q241" s="150"/>
      <c r="R241" s="150"/>
      <c r="S241" s="151"/>
      <c r="T241" s="150"/>
      <c r="U241" s="150"/>
      <c r="V241" s="150"/>
      <c r="W241" s="151"/>
      <c r="X241" s="150"/>
      <c r="Y241" s="150"/>
      <c r="Z241" s="150"/>
      <c r="AA241" s="151"/>
      <c r="AB241" s="150"/>
      <c r="AC241" s="150"/>
      <c r="AD241" s="150"/>
      <c r="AE241" s="151"/>
      <c r="AF241" s="150"/>
      <c r="AG241" s="150"/>
      <c r="AH241" s="150"/>
      <c r="AI241" s="151"/>
      <c r="AJ241" s="150"/>
      <c r="AK241" s="150"/>
      <c r="AL241" s="150"/>
      <c r="AM241" s="151"/>
      <c r="AN241" s="150"/>
      <c r="AO241" s="150"/>
      <c r="AP241" s="150"/>
      <c r="AQ241" s="151"/>
      <c r="AR241" s="150"/>
      <c r="AS241" s="150"/>
      <c r="AT241" s="153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</row>
    <row r="242" spans="1:58" s="81" customFormat="1">
      <c r="A242" s="122"/>
      <c r="B242" s="123"/>
      <c r="C242" s="78"/>
      <c r="D242" s="122"/>
      <c r="G242" s="124"/>
      <c r="H242" s="124"/>
      <c r="I242" s="147"/>
      <c r="J242" s="124"/>
      <c r="K242" s="148"/>
      <c r="L242" s="126"/>
      <c r="M242" s="149"/>
      <c r="N242" s="150"/>
      <c r="O242" s="151"/>
      <c r="P242" s="150"/>
      <c r="Q242" s="150"/>
      <c r="R242" s="150"/>
      <c r="S242" s="151"/>
      <c r="T242" s="150"/>
      <c r="U242" s="150"/>
      <c r="V242" s="150"/>
      <c r="W242" s="151"/>
      <c r="X242" s="150"/>
      <c r="Y242" s="150"/>
      <c r="Z242" s="150"/>
      <c r="AA242" s="151"/>
      <c r="AB242" s="150"/>
      <c r="AC242" s="150"/>
      <c r="AD242" s="150"/>
      <c r="AE242" s="151"/>
      <c r="AF242" s="150"/>
      <c r="AG242" s="150"/>
      <c r="AH242" s="150"/>
      <c r="AI242" s="151"/>
      <c r="AJ242" s="150"/>
      <c r="AK242" s="150"/>
      <c r="AL242" s="150"/>
      <c r="AM242" s="151"/>
      <c r="AN242" s="150"/>
      <c r="AO242" s="150"/>
      <c r="AP242" s="150"/>
      <c r="AQ242" s="151"/>
      <c r="AR242" s="150"/>
      <c r="AS242" s="150"/>
      <c r="AT242" s="153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</row>
    <row r="243" spans="1:58" s="81" customFormat="1">
      <c r="A243" s="122"/>
      <c r="B243" s="123"/>
      <c r="C243" s="78"/>
      <c r="D243" s="122"/>
      <c r="G243" s="124"/>
      <c r="H243" s="124"/>
      <c r="I243" s="147"/>
      <c r="J243" s="124"/>
      <c r="K243" s="148"/>
      <c r="L243" s="126"/>
      <c r="M243" s="149"/>
      <c r="N243" s="150"/>
      <c r="O243" s="151"/>
      <c r="P243" s="150"/>
      <c r="Q243" s="150"/>
      <c r="R243" s="150"/>
      <c r="S243" s="151"/>
      <c r="T243" s="150"/>
      <c r="U243" s="150"/>
      <c r="V243" s="150"/>
      <c r="W243" s="151"/>
      <c r="X243" s="150"/>
      <c r="Y243" s="150"/>
      <c r="Z243" s="150"/>
      <c r="AA243" s="151"/>
      <c r="AB243" s="150"/>
      <c r="AC243" s="150"/>
      <c r="AD243" s="150"/>
      <c r="AE243" s="151"/>
      <c r="AF243" s="150"/>
      <c r="AG243" s="150"/>
      <c r="AH243" s="150"/>
      <c r="AI243" s="151"/>
      <c r="AJ243" s="150"/>
      <c r="AK243" s="150"/>
      <c r="AL243" s="150"/>
      <c r="AM243" s="151"/>
      <c r="AN243" s="150"/>
      <c r="AO243" s="150"/>
      <c r="AP243" s="150"/>
      <c r="AQ243" s="151"/>
      <c r="AR243" s="150"/>
      <c r="AS243" s="150"/>
      <c r="AT243" s="153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</row>
    <row r="244" spans="1:58" s="81" customFormat="1">
      <c r="A244" s="122"/>
      <c r="B244" s="123"/>
      <c r="C244" s="78"/>
      <c r="D244" s="122"/>
      <c r="G244" s="124"/>
      <c r="H244" s="124"/>
      <c r="I244" s="147"/>
      <c r="J244" s="124"/>
      <c r="K244" s="148"/>
      <c r="L244" s="126"/>
      <c r="M244" s="149"/>
      <c r="N244" s="150"/>
      <c r="O244" s="151"/>
      <c r="P244" s="150"/>
      <c r="Q244" s="150"/>
      <c r="R244" s="150"/>
      <c r="S244" s="151"/>
      <c r="T244" s="150"/>
      <c r="U244" s="150"/>
      <c r="V244" s="150"/>
      <c r="W244" s="151"/>
      <c r="X244" s="150"/>
      <c r="Y244" s="150"/>
      <c r="Z244" s="150"/>
      <c r="AA244" s="151"/>
      <c r="AB244" s="150"/>
      <c r="AC244" s="150"/>
      <c r="AD244" s="150"/>
      <c r="AE244" s="151"/>
      <c r="AF244" s="150"/>
      <c r="AG244" s="150"/>
      <c r="AH244" s="150"/>
      <c r="AI244" s="151"/>
      <c r="AJ244" s="150"/>
      <c r="AK244" s="150"/>
      <c r="AL244" s="150"/>
      <c r="AM244" s="151"/>
      <c r="AN244" s="150"/>
      <c r="AO244" s="150"/>
      <c r="AP244" s="150"/>
      <c r="AQ244" s="151"/>
      <c r="AR244" s="150"/>
      <c r="AS244" s="150"/>
      <c r="AT244" s="153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</row>
    <row r="245" spans="1:58" s="81" customFormat="1">
      <c r="A245" s="122"/>
      <c r="B245" s="123"/>
      <c r="C245" s="78"/>
      <c r="D245" s="122"/>
      <c r="G245" s="124"/>
      <c r="H245" s="124"/>
      <c r="I245" s="147"/>
      <c r="J245" s="124"/>
      <c r="K245" s="148"/>
      <c r="L245" s="126"/>
      <c r="M245" s="149"/>
      <c r="N245" s="150"/>
      <c r="O245" s="151"/>
      <c r="P245" s="150"/>
      <c r="Q245" s="150"/>
      <c r="R245" s="150"/>
      <c r="S245" s="151"/>
      <c r="T245" s="150"/>
      <c r="U245" s="150"/>
      <c r="V245" s="150"/>
      <c r="W245" s="151"/>
      <c r="X245" s="150"/>
      <c r="Y245" s="150"/>
      <c r="Z245" s="150"/>
      <c r="AA245" s="151"/>
      <c r="AB245" s="150"/>
      <c r="AC245" s="150"/>
      <c r="AD245" s="150"/>
      <c r="AE245" s="151"/>
      <c r="AF245" s="150"/>
      <c r="AG245" s="150"/>
      <c r="AH245" s="150"/>
      <c r="AI245" s="151"/>
      <c r="AJ245" s="150"/>
      <c r="AK245" s="150"/>
      <c r="AL245" s="150"/>
      <c r="AM245" s="151"/>
      <c r="AN245" s="150"/>
      <c r="AO245" s="150"/>
      <c r="AP245" s="150"/>
      <c r="AQ245" s="151"/>
      <c r="AR245" s="150"/>
      <c r="AS245" s="150"/>
      <c r="AT245" s="153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</row>
    <row r="246" spans="1:58" s="81" customFormat="1">
      <c r="A246" s="122"/>
      <c r="B246" s="123"/>
      <c r="C246" s="78"/>
      <c r="D246" s="122"/>
      <c r="G246" s="124"/>
      <c r="H246" s="124"/>
      <c r="I246" s="147"/>
      <c r="J246" s="124"/>
      <c r="K246" s="148"/>
      <c r="L246" s="126"/>
      <c r="M246" s="149"/>
      <c r="N246" s="150"/>
      <c r="O246" s="151"/>
      <c r="P246" s="150"/>
      <c r="Q246" s="150"/>
      <c r="R246" s="150"/>
      <c r="S246" s="151"/>
      <c r="T246" s="150"/>
      <c r="U246" s="150"/>
      <c r="V246" s="150"/>
      <c r="W246" s="151"/>
      <c r="X246" s="150"/>
      <c r="Y246" s="150"/>
      <c r="Z246" s="150"/>
      <c r="AA246" s="151"/>
      <c r="AB246" s="150"/>
      <c r="AC246" s="150"/>
      <c r="AD246" s="150"/>
      <c r="AE246" s="151"/>
      <c r="AF246" s="150"/>
      <c r="AG246" s="150"/>
      <c r="AH246" s="150"/>
      <c r="AI246" s="151"/>
      <c r="AJ246" s="150"/>
      <c r="AK246" s="150"/>
      <c r="AL246" s="150"/>
      <c r="AM246" s="151"/>
      <c r="AN246" s="150"/>
      <c r="AO246" s="150"/>
      <c r="AP246" s="150"/>
      <c r="AQ246" s="151"/>
      <c r="AR246" s="150"/>
      <c r="AS246" s="150"/>
      <c r="AT246" s="153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</row>
    <row r="247" spans="1:58" s="81" customFormat="1">
      <c r="A247" s="122"/>
      <c r="B247" s="123"/>
      <c r="C247" s="78"/>
      <c r="D247" s="122"/>
      <c r="G247" s="124"/>
      <c r="H247" s="124"/>
      <c r="I247" s="147"/>
      <c r="J247" s="124"/>
      <c r="K247" s="148"/>
      <c r="L247" s="126"/>
      <c r="M247" s="149"/>
      <c r="N247" s="150"/>
      <c r="O247" s="151"/>
      <c r="P247" s="150"/>
      <c r="Q247" s="150"/>
      <c r="R247" s="150"/>
      <c r="S247" s="151"/>
      <c r="T247" s="150"/>
      <c r="U247" s="150"/>
      <c r="V247" s="150"/>
      <c r="W247" s="151"/>
      <c r="X247" s="150"/>
      <c r="Y247" s="150"/>
      <c r="Z247" s="150"/>
      <c r="AA247" s="151"/>
      <c r="AB247" s="150"/>
      <c r="AC247" s="150"/>
      <c r="AD247" s="150"/>
      <c r="AE247" s="151"/>
      <c r="AF247" s="150"/>
      <c r="AG247" s="150"/>
      <c r="AH247" s="150"/>
      <c r="AI247" s="151"/>
      <c r="AJ247" s="150"/>
      <c r="AK247" s="150"/>
      <c r="AL247" s="150"/>
      <c r="AM247" s="151"/>
      <c r="AN247" s="150"/>
      <c r="AO247" s="150"/>
      <c r="AP247" s="150"/>
      <c r="AQ247" s="151"/>
      <c r="AR247" s="150"/>
      <c r="AS247" s="150"/>
      <c r="AT247" s="153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</row>
    <row r="248" spans="1:58" s="81" customFormat="1">
      <c r="A248" s="122"/>
      <c r="B248" s="123"/>
      <c r="C248" s="78"/>
      <c r="D248" s="122"/>
      <c r="G248" s="124"/>
      <c r="H248" s="124"/>
      <c r="I248" s="147"/>
      <c r="J248" s="124"/>
      <c r="K248" s="148"/>
      <c r="L248" s="126"/>
      <c r="M248" s="149"/>
      <c r="N248" s="150"/>
      <c r="O248" s="151"/>
      <c r="P248" s="150"/>
      <c r="Q248" s="150"/>
      <c r="R248" s="150"/>
      <c r="S248" s="151"/>
      <c r="T248" s="150"/>
      <c r="U248" s="150"/>
      <c r="V248" s="150"/>
      <c r="W248" s="151"/>
      <c r="X248" s="150"/>
      <c r="Y248" s="150"/>
      <c r="Z248" s="150"/>
      <c r="AA248" s="151"/>
      <c r="AB248" s="150"/>
      <c r="AC248" s="150"/>
      <c r="AD248" s="150"/>
      <c r="AE248" s="151"/>
      <c r="AF248" s="150"/>
      <c r="AG248" s="150"/>
      <c r="AH248" s="150"/>
      <c r="AI248" s="151"/>
      <c r="AJ248" s="150"/>
      <c r="AK248" s="150"/>
      <c r="AL248" s="150"/>
      <c r="AM248" s="151"/>
      <c r="AN248" s="150"/>
      <c r="AO248" s="150"/>
      <c r="AP248" s="150"/>
      <c r="AQ248" s="151"/>
      <c r="AR248" s="150"/>
      <c r="AS248" s="150"/>
      <c r="AT248" s="153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</row>
    <row r="249" spans="1:58" s="81" customFormat="1">
      <c r="A249" s="122"/>
      <c r="B249" s="123"/>
      <c r="C249" s="78"/>
      <c r="D249" s="122"/>
      <c r="G249" s="124"/>
      <c r="H249" s="124"/>
      <c r="I249" s="147"/>
      <c r="J249" s="124"/>
      <c r="K249" s="148"/>
      <c r="L249" s="126"/>
      <c r="M249" s="149"/>
      <c r="N249" s="150"/>
      <c r="O249" s="151"/>
      <c r="P249" s="150"/>
      <c r="Q249" s="150"/>
      <c r="R249" s="150"/>
      <c r="S249" s="151"/>
      <c r="T249" s="150"/>
      <c r="U249" s="150"/>
      <c r="V249" s="150"/>
      <c r="W249" s="151"/>
      <c r="X249" s="150"/>
      <c r="Y249" s="150"/>
      <c r="Z249" s="150"/>
      <c r="AA249" s="151"/>
      <c r="AB249" s="150"/>
      <c r="AC249" s="150"/>
      <c r="AD249" s="150"/>
      <c r="AE249" s="151"/>
      <c r="AF249" s="150"/>
      <c r="AG249" s="150"/>
      <c r="AH249" s="150"/>
      <c r="AI249" s="151"/>
      <c r="AJ249" s="150"/>
      <c r="AK249" s="150"/>
      <c r="AL249" s="150"/>
      <c r="AM249" s="151"/>
      <c r="AN249" s="150"/>
      <c r="AO249" s="150"/>
      <c r="AP249" s="150"/>
      <c r="AQ249" s="151"/>
      <c r="AR249" s="150"/>
      <c r="AS249" s="150"/>
      <c r="AT249" s="153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</row>
    <row r="250" spans="1:58" s="81" customFormat="1">
      <c r="A250" s="122"/>
      <c r="B250" s="123"/>
      <c r="C250" s="78"/>
      <c r="D250" s="122"/>
      <c r="G250" s="124"/>
      <c r="H250" s="124"/>
      <c r="I250" s="147"/>
      <c r="J250" s="124"/>
      <c r="K250" s="148"/>
      <c r="L250" s="126"/>
      <c r="M250" s="149"/>
      <c r="N250" s="150"/>
      <c r="O250" s="151"/>
      <c r="P250" s="150"/>
      <c r="Q250" s="150"/>
      <c r="R250" s="150"/>
      <c r="S250" s="151"/>
      <c r="T250" s="150"/>
      <c r="U250" s="150"/>
      <c r="V250" s="150"/>
      <c r="W250" s="151"/>
      <c r="X250" s="150"/>
      <c r="Y250" s="150"/>
      <c r="Z250" s="150"/>
      <c r="AA250" s="151"/>
      <c r="AB250" s="150"/>
      <c r="AC250" s="150"/>
      <c r="AD250" s="150"/>
      <c r="AE250" s="151"/>
      <c r="AF250" s="150"/>
      <c r="AG250" s="150"/>
      <c r="AH250" s="150"/>
      <c r="AI250" s="151"/>
      <c r="AJ250" s="150"/>
      <c r="AK250" s="150"/>
      <c r="AL250" s="150"/>
      <c r="AM250" s="151"/>
      <c r="AN250" s="150"/>
      <c r="AO250" s="150"/>
      <c r="AP250" s="150"/>
      <c r="AQ250" s="151"/>
      <c r="AR250" s="150"/>
      <c r="AS250" s="150"/>
      <c r="AT250" s="153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</row>
    <row r="251" spans="1:58" s="81" customFormat="1">
      <c r="A251" s="122"/>
      <c r="B251" s="123"/>
      <c r="C251" s="78"/>
      <c r="D251" s="122"/>
      <c r="G251" s="124"/>
      <c r="H251" s="124"/>
      <c r="I251" s="147"/>
      <c r="J251" s="124"/>
      <c r="K251" s="148"/>
      <c r="L251" s="126"/>
      <c r="M251" s="149"/>
      <c r="N251" s="150"/>
      <c r="O251" s="151"/>
      <c r="P251" s="150"/>
      <c r="Q251" s="150"/>
      <c r="R251" s="150"/>
      <c r="S251" s="151"/>
      <c r="T251" s="150"/>
      <c r="U251" s="150"/>
      <c r="V251" s="150"/>
      <c r="W251" s="151"/>
      <c r="X251" s="150"/>
      <c r="Y251" s="150"/>
      <c r="Z251" s="150"/>
      <c r="AA251" s="151"/>
      <c r="AB251" s="150"/>
      <c r="AC251" s="150"/>
      <c r="AD251" s="150"/>
      <c r="AE251" s="151"/>
      <c r="AF251" s="150"/>
      <c r="AG251" s="150"/>
      <c r="AH251" s="150"/>
      <c r="AI251" s="151"/>
      <c r="AJ251" s="150"/>
      <c r="AK251" s="150"/>
      <c r="AL251" s="150"/>
      <c r="AM251" s="151"/>
      <c r="AN251" s="150"/>
      <c r="AO251" s="150"/>
      <c r="AP251" s="150"/>
      <c r="AQ251" s="151"/>
      <c r="AR251" s="150"/>
      <c r="AS251" s="150"/>
      <c r="AT251" s="153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</row>
    <row r="252" spans="1:58" s="81" customFormat="1">
      <c r="A252" s="122"/>
      <c r="B252" s="123"/>
      <c r="C252" s="78"/>
      <c r="D252" s="122"/>
      <c r="G252" s="124"/>
      <c r="H252" s="124"/>
      <c r="I252" s="147"/>
      <c r="J252" s="124"/>
      <c r="K252" s="148"/>
      <c r="L252" s="126"/>
      <c r="M252" s="149"/>
      <c r="N252" s="150"/>
      <c r="O252" s="151"/>
      <c r="P252" s="150"/>
      <c r="Q252" s="150"/>
      <c r="R252" s="150"/>
      <c r="S252" s="151"/>
      <c r="T252" s="150"/>
      <c r="U252" s="150"/>
      <c r="V252" s="150"/>
      <c r="W252" s="151"/>
      <c r="X252" s="150"/>
      <c r="Y252" s="150"/>
      <c r="Z252" s="150"/>
      <c r="AA252" s="151"/>
      <c r="AB252" s="150"/>
      <c r="AC252" s="150"/>
      <c r="AD252" s="150"/>
      <c r="AE252" s="151"/>
      <c r="AF252" s="150"/>
      <c r="AG252" s="150"/>
      <c r="AH252" s="150"/>
      <c r="AI252" s="151"/>
      <c r="AJ252" s="150"/>
      <c r="AK252" s="150"/>
      <c r="AL252" s="150"/>
      <c r="AM252" s="151"/>
      <c r="AN252" s="150"/>
      <c r="AO252" s="150"/>
      <c r="AP252" s="150"/>
      <c r="AQ252" s="151"/>
      <c r="AR252" s="150"/>
      <c r="AS252" s="150"/>
      <c r="AT252" s="153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</row>
    <row r="253" spans="1:58" s="81" customFormat="1">
      <c r="A253" s="122"/>
      <c r="B253" s="123"/>
      <c r="C253" s="78"/>
      <c r="D253" s="122"/>
      <c r="G253" s="124"/>
      <c r="H253" s="124"/>
      <c r="I253" s="147"/>
      <c r="J253" s="124"/>
      <c r="K253" s="148"/>
      <c r="L253" s="126"/>
      <c r="M253" s="149"/>
      <c r="N253" s="150"/>
      <c r="O253" s="151"/>
      <c r="P253" s="150"/>
      <c r="Q253" s="150"/>
      <c r="R253" s="150"/>
      <c r="S253" s="151"/>
      <c r="T253" s="150"/>
      <c r="U253" s="150"/>
      <c r="V253" s="150"/>
      <c r="W253" s="151"/>
      <c r="X253" s="150"/>
      <c r="Y253" s="150"/>
      <c r="Z253" s="150"/>
      <c r="AA253" s="151"/>
      <c r="AB253" s="150"/>
      <c r="AC253" s="150"/>
      <c r="AD253" s="150"/>
      <c r="AE253" s="151"/>
      <c r="AF253" s="150"/>
      <c r="AG253" s="150"/>
      <c r="AH253" s="150"/>
      <c r="AI253" s="151"/>
      <c r="AJ253" s="150"/>
      <c r="AK253" s="150"/>
      <c r="AL253" s="150"/>
      <c r="AM253" s="151"/>
      <c r="AN253" s="150"/>
      <c r="AO253" s="150"/>
      <c r="AP253" s="150"/>
      <c r="AQ253" s="151"/>
      <c r="AR253" s="150"/>
      <c r="AS253" s="150"/>
      <c r="AT253" s="153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</row>
    <row r="254" spans="1:58" s="81" customFormat="1">
      <c r="A254" s="122"/>
      <c r="B254" s="123"/>
      <c r="C254" s="78"/>
      <c r="D254" s="122"/>
      <c r="G254" s="124"/>
      <c r="H254" s="124"/>
      <c r="I254" s="147"/>
      <c r="J254" s="124"/>
      <c r="K254" s="148"/>
      <c r="L254" s="126"/>
      <c r="M254" s="149"/>
      <c r="N254" s="150"/>
      <c r="O254" s="151"/>
      <c r="P254" s="150"/>
      <c r="Q254" s="150"/>
      <c r="R254" s="150"/>
      <c r="S254" s="151"/>
      <c r="T254" s="150"/>
      <c r="U254" s="150"/>
      <c r="V254" s="150"/>
      <c r="W254" s="151"/>
      <c r="X254" s="150"/>
      <c r="Y254" s="150"/>
      <c r="Z254" s="150"/>
      <c r="AA254" s="151"/>
      <c r="AB254" s="150"/>
      <c r="AC254" s="150"/>
      <c r="AD254" s="150"/>
      <c r="AE254" s="151"/>
      <c r="AF254" s="150"/>
      <c r="AG254" s="150"/>
      <c r="AH254" s="150"/>
      <c r="AI254" s="151"/>
      <c r="AJ254" s="150"/>
      <c r="AK254" s="150"/>
      <c r="AL254" s="150"/>
      <c r="AM254" s="151"/>
      <c r="AN254" s="150"/>
      <c r="AO254" s="150"/>
      <c r="AP254" s="150"/>
      <c r="AQ254" s="151"/>
      <c r="AR254" s="150"/>
      <c r="AS254" s="150"/>
      <c r="AT254" s="153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</row>
    <row r="255" spans="1:58" s="81" customFormat="1">
      <c r="A255" s="122"/>
      <c r="B255" s="123"/>
      <c r="C255" s="78"/>
      <c r="D255" s="122"/>
      <c r="G255" s="124"/>
      <c r="H255" s="124"/>
      <c r="I255" s="147"/>
      <c r="J255" s="124"/>
      <c r="K255" s="148"/>
      <c r="L255" s="126"/>
      <c r="M255" s="149"/>
      <c r="N255" s="150"/>
      <c r="O255" s="151"/>
      <c r="P255" s="150"/>
      <c r="Q255" s="150"/>
      <c r="R255" s="150"/>
      <c r="S255" s="151"/>
      <c r="T255" s="150"/>
      <c r="U255" s="150"/>
      <c r="V255" s="150"/>
      <c r="W255" s="151"/>
      <c r="X255" s="150"/>
      <c r="Y255" s="150"/>
      <c r="Z255" s="150"/>
      <c r="AA255" s="151"/>
      <c r="AB255" s="150"/>
      <c r="AC255" s="150"/>
      <c r="AD255" s="150"/>
      <c r="AE255" s="151"/>
      <c r="AF255" s="150"/>
      <c r="AG255" s="150"/>
      <c r="AH255" s="150"/>
      <c r="AI255" s="151"/>
      <c r="AJ255" s="150"/>
      <c r="AK255" s="150"/>
      <c r="AL255" s="150"/>
      <c r="AM255" s="151"/>
      <c r="AN255" s="150"/>
      <c r="AO255" s="150"/>
      <c r="AP255" s="150"/>
      <c r="AQ255" s="151"/>
      <c r="AR255" s="150"/>
      <c r="AS255" s="150"/>
      <c r="AT255" s="153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</row>
    <row r="256" spans="1:58" s="81" customFormat="1">
      <c r="A256" s="122"/>
      <c r="B256" s="123"/>
      <c r="C256" s="78"/>
      <c r="D256" s="122"/>
      <c r="G256" s="124"/>
      <c r="H256" s="124"/>
      <c r="I256" s="147"/>
      <c r="J256" s="124"/>
      <c r="K256" s="148"/>
      <c r="L256" s="126"/>
      <c r="M256" s="149"/>
      <c r="N256" s="150"/>
      <c r="O256" s="151"/>
      <c r="P256" s="150"/>
      <c r="Q256" s="150"/>
      <c r="R256" s="150"/>
      <c r="S256" s="151"/>
      <c r="T256" s="150"/>
      <c r="U256" s="150"/>
      <c r="V256" s="150"/>
      <c r="W256" s="151"/>
      <c r="X256" s="150"/>
      <c r="Y256" s="150"/>
      <c r="Z256" s="150"/>
      <c r="AA256" s="151"/>
      <c r="AB256" s="150"/>
      <c r="AC256" s="150"/>
      <c r="AD256" s="150"/>
      <c r="AE256" s="151"/>
      <c r="AF256" s="150"/>
      <c r="AG256" s="150"/>
      <c r="AH256" s="150"/>
      <c r="AI256" s="151"/>
      <c r="AJ256" s="150"/>
      <c r="AK256" s="150"/>
      <c r="AL256" s="150"/>
      <c r="AM256" s="151"/>
      <c r="AN256" s="150"/>
      <c r="AO256" s="150"/>
      <c r="AP256" s="150"/>
      <c r="AQ256" s="151"/>
      <c r="AR256" s="150"/>
      <c r="AS256" s="150"/>
      <c r="AT256" s="153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</row>
    <row r="257" spans="1:58" s="81" customFormat="1">
      <c r="A257" s="122"/>
      <c r="B257" s="123"/>
      <c r="C257" s="78"/>
      <c r="D257" s="122"/>
      <c r="G257" s="124"/>
      <c r="H257" s="124"/>
      <c r="I257" s="147"/>
      <c r="J257" s="124"/>
      <c r="K257" s="148"/>
      <c r="L257" s="126"/>
      <c r="M257" s="149"/>
      <c r="N257" s="150"/>
      <c r="O257" s="151"/>
      <c r="P257" s="150"/>
      <c r="Q257" s="150"/>
      <c r="R257" s="150"/>
      <c r="S257" s="151"/>
      <c r="T257" s="150"/>
      <c r="U257" s="150"/>
      <c r="V257" s="150"/>
      <c r="W257" s="151"/>
      <c r="X257" s="150"/>
      <c r="Y257" s="150"/>
      <c r="Z257" s="150"/>
      <c r="AA257" s="151"/>
      <c r="AB257" s="150"/>
      <c r="AC257" s="150"/>
      <c r="AD257" s="150"/>
      <c r="AE257" s="151"/>
      <c r="AF257" s="150"/>
      <c r="AG257" s="150"/>
      <c r="AH257" s="150"/>
      <c r="AI257" s="151"/>
      <c r="AJ257" s="150"/>
      <c r="AK257" s="150"/>
      <c r="AL257" s="150"/>
      <c r="AM257" s="151"/>
      <c r="AN257" s="150"/>
      <c r="AO257" s="150"/>
      <c r="AP257" s="150"/>
      <c r="AQ257" s="151"/>
      <c r="AR257" s="150"/>
      <c r="AS257" s="150"/>
      <c r="AT257" s="153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</row>
    <row r="258" spans="1:58" s="81" customFormat="1">
      <c r="A258" s="122"/>
      <c r="B258" s="123"/>
      <c r="C258" s="78"/>
      <c r="D258" s="122"/>
      <c r="G258" s="124"/>
      <c r="H258" s="124"/>
      <c r="I258" s="147"/>
      <c r="J258" s="124"/>
      <c r="K258" s="148"/>
      <c r="L258" s="126"/>
      <c r="M258" s="149"/>
      <c r="N258" s="150"/>
      <c r="O258" s="151"/>
      <c r="P258" s="150"/>
      <c r="Q258" s="150"/>
      <c r="R258" s="150"/>
      <c r="S258" s="151"/>
      <c r="T258" s="150"/>
      <c r="U258" s="150"/>
      <c r="V258" s="150"/>
      <c r="W258" s="151"/>
      <c r="X258" s="150"/>
      <c r="Y258" s="150"/>
      <c r="Z258" s="150"/>
      <c r="AA258" s="151"/>
      <c r="AB258" s="150"/>
      <c r="AC258" s="150"/>
      <c r="AD258" s="150"/>
      <c r="AE258" s="151"/>
      <c r="AF258" s="150"/>
      <c r="AG258" s="150"/>
      <c r="AH258" s="150"/>
      <c r="AI258" s="151"/>
      <c r="AJ258" s="150"/>
      <c r="AK258" s="150"/>
      <c r="AL258" s="150"/>
      <c r="AM258" s="151"/>
      <c r="AN258" s="150"/>
      <c r="AO258" s="150"/>
      <c r="AP258" s="150"/>
      <c r="AQ258" s="151"/>
      <c r="AR258" s="150"/>
      <c r="AS258" s="150"/>
      <c r="AT258" s="153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</row>
    <row r="259" spans="1:58" s="81" customFormat="1">
      <c r="A259" s="122"/>
      <c r="B259" s="123"/>
      <c r="C259" s="78"/>
      <c r="D259" s="122"/>
      <c r="G259" s="124"/>
      <c r="H259" s="124"/>
      <c r="I259" s="147"/>
      <c r="J259" s="124"/>
      <c r="K259" s="148"/>
      <c r="L259" s="126"/>
      <c r="M259" s="149"/>
      <c r="N259" s="150"/>
      <c r="O259" s="151"/>
      <c r="P259" s="150"/>
      <c r="Q259" s="150"/>
      <c r="R259" s="150"/>
      <c r="S259" s="151"/>
      <c r="T259" s="150"/>
      <c r="U259" s="150"/>
      <c r="V259" s="150"/>
      <c r="W259" s="151"/>
      <c r="X259" s="150"/>
      <c r="Y259" s="150"/>
      <c r="Z259" s="150"/>
      <c r="AA259" s="151"/>
      <c r="AB259" s="150"/>
      <c r="AC259" s="150"/>
      <c r="AD259" s="150"/>
      <c r="AE259" s="151"/>
      <c r="AF259" s="150"/>
      <c r="AG259" s="150"/>
      <c r="AH259" s="150"/>
      <c r="AI259" s="151"/>
      <c r="AJ259" s="150"/>
      <c r="AK259" s="150"/>
      <c r="AL259" s="150"/>
      <c r="AM259" s="151"/>
      <c r="AN259" s="150"/>
      <c r="AO259" s="150"/>
      <c r="AP259" s="150"/>
      <c r="AQ259" s="151"/>
      <c r="AR259" s="150"/>
      <c r="AS259" s="150"/>
      <c r="AT259" s="153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</row>
    <row r="260" spans="1:58" s="81" customFormat="1">
      <c r="A260" s="122"/>
      <c r="B260" s="123"/>
      <c r="C260" s="78"/>
      <c r="D260" s="122"/>
      <c r="G260" s="124"/>
      <c r="H260" s="124"/>
      <c r="I260" s="147"/>
      <c r="J260" s="124"/>
      <c r="K260" s="148"/>
      <c r="L260" s="126"/>
      <c r="M260" s="149"/>
      <c r="N260" s="150"/>
      <c r="O260" s="151"/>
      <c r="P260" s="150"/>
      <c r="Q260" s="150"/>
      <c r="R260" s="150"/>
      <c r="S260" s="151"/>
      <c r="T260" s="150"/>
      <c r="U260" s="150"/>
      <c r="V260" s="150"/>
      <c r="W260" s="151"/>
      <c r="X260" s="150"/>
      <c r="Y260" s="150"/>
      <c r="Z260" s="150"/>
      <c r="AA260" s="151"/>
      <c r="AB260" s="150"/>
      <c r="AC260" s="150"/>
      <c r="AD260" s="150"/>
      <c r="AE260" s="151"/>
      <c r="AF260" s="150"/>
      <c r="AG260" s="150"/>
      <c r="AH260" s="150"/>
      <c r="AI260" s="151"/>
      <c r="AJ260" s="150"/>
      <c r="AK260" s="150"/>
      <c r="AL260" s="150"/>
      <c r="AM260" s="151"/>
      <c r="AN260" s="150"/>
      <c r="AO260" s="150"/>
      <c r="AP260" s="150"/>
      <c r="AQ260" s="151"/>
      <c r="AR260" s="150"/>
      <c r="AS260" s="150"/>
      <c r="AT260" s="153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</row>
    <row r="261" spans="1:58" s="81" customFormat="1">
      <c r="A261" s="122"/>
      <c r="B261" s="123"/>
      <c r="C261" s="78"/>
      <c r="D261" s="122"/>
      <c r="G261" s="124"/>
      <c r="H261" s="124"/>
      <c r="I261" s="147"/>
      <c r="J261" s="124"/>
      <c r="K261" s="148"/>
      <c r="L261" s="126"/>
      <c r="M261" s="149"/>
      <c r="N261" s="150"/>
      <c r="O261" s="151"/>
      <c r="P261" s="150"/>
      <c r="Q261" s="150"/>
      <c r="R261" s="150"/>
      <c r="S261" s="151"/>
      <c r="T261" s="150"/>
      <c r="U261" s="150"/>
      <c r="V261" s="150"/>
      <c r="W261" s="151"/>
      <c r="X261" s="150"/>
      <c r="Y261" s="150"/>
      <c r="Z261" s="150"/>
      <c r="AA261" s="151"/>
      <c r="AB261" s="150"/>
      <c r="AC261" s="150"/>
      <c r="AD261" s="150"/>
      <c r="AE261" s="151"/>
      <c r="AF261" s="150"/>
      <c r="AG261" s="150"/>
      <c r="AH261" s="150"/>
      <c r="AI261" s="151"/>
      <c r="AJ261" s="150"/>
      <c r="AK261" s="150"/>
      <c r="AL261" s="150"/>
      <c r="AM261" s="151"/>
      <c r="AN261" s="150"/>
      <c r="AO261" s="150"/>
      <c r="AP261" s="150"/>
      <c r="AQ261" s="151"/>
      <c r="AR261" s="150"/>
      <c r="AS261" s="150"/>
      <c r="AT261" s="153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</row>
    <row r="262" spans="1:58" s="81" customFormat="1">
      <c r="A262" s="122"/>
      <c r="B262" s="123"/>
      <c r="C262" s="78"/>
      <c r="D262" s="122"/>
      <c r="G262" s="124"/>
      <c r="H262" s="124"/>
      <c r="I262" s="147"/>
      <c r="J262" s="124"/>
      <c r="K262" s="148"/>
      <c r="L262" s="126"/>
      <c r="M262" s="149"/>
      <c r="N262" s="150"/>
      <c r="O262" s="151"/>
      <c r="P262" s="150"/>
      <c r="Q262" s="150"/>
      <c r="R262" s="150"/>
      <c r="S262" s="151"/>
      <c r="T262" s="150"/>
      <c r="U262" s="150"/>
      <c r="V262" s="150"/>
      <c r="W262" s="151"/>
      <c r="X262" s="150"/>
      <c r="Y262" s="150"/>
      <c r="Z262" s="150"/>
      <c r="AA262" s="151"/>
      <c r="AB262" s="150"/>
      <c r="AC262" s="150"/>
      <c r="AD262" s="150"/>
      <c r="AE262" s="151"/>
      <c r="AF262" s="150"/>
      <c r="AG262" s="150"/>
      <c r="AH262" s="150"/>
      <c r="AI262" s="151"/>
      <c r="AJ262" s="150"/>
      <c r="AK262" s="150"/>
      <c r="AL262" s="150"/>
      <c r="AM262" s="151"/>
      <c r="AN262" s="150"/>
      <c r="AO262" s="150"/>
      <c r="AP262" s="150"/>
      <c r="AQ262" s="151"/>
      <c r="AR262" s="150"/>
      <c r="AS262" s="150"/>
      <c r="AT262" s="153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</row>
    <row r="263" spans="1:58" s="81" customFormat="1">
      <c r="A263" s="122"/>
      <c r="B263" s="123"/>
      <c r="C263" s="78"/>
      <c r="D263" s="122"/>
      <c r="G263" s="124"/>
      <c r="H263" s="124"/>
      <c r="I263" s="147"/>
      <c r="J263" s="124"/>
      <c r="K263" s="148"/>
      <c r="L263" s="126"/>
      <c r="M263" s="149"/>
      <c r="N263" s="150"/>
      <c r="O263" s="151"/>
      <c r="P263" s="150"/>
      <c r="Q263" s="150"/>
      <c r="R263" s="150"/>
      <c r="S263" s="151"/>
      <c r="T263" s="150"/>
      <c r="U263" s="150"/>
      <c r="V263" s="150"/>
      <c r="W263" s="151"/>
      <c r="X263" s="150"/>
      <c r="Y263" s="150"/>
      <c r="Z263" s="150"/>
      <c r="AA263" s="151"/>
      <c r="AB263" s="150"/>
      <c r="AC263" s="150"/>
      <c r="AD263" s="150"/>
      <c r="AE263" s="151"/>
      <c r="AF263" s="150"/>
      <c r="AG263" s="150"/>
      <c r="AH263" s="150"/>
      <c r="AI263" s="151"/>
      <c r="AJ263" s="150"/>
      <c r="AK263" s="150"/>
      <c r="AL263" s="150"/>
      <c r="AM263" s="151"/>
      <c r="AN263" s="150"/>
      <c r="AO263" s="150"/>
      <c r="AP263" s="150"/>
      <c r="AQ263" s="151"/>
      <c r="AR263" s="150"/>
      <c r="AS263" s="150"/>
      <c r="AT263" s="153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</row>
    <row r="264" spans="1:58" s="81" customFormat="1">
      <c r="A264" s="122"/>
      <c r="B264" s="123"/>
      <c r="C264" s="78"/>
      <c r="D264" s="122"/>
      <c r="G264" s="124"/>
      <c r="H264" s="124"/>
      <c r="I264" s="147"/>
      <c r="J264" s="124"/>
      <c r="K264" s="148"/>
      <c r="L264" s="126"/>
      <c r="M264" s="149"/>
      <c r="N264" s="150"/>
      <c r="O264" s="151"/>
      <c r="P264" s="150"/>
      <c r="Q264" s="150"/>
      <c r="R264" s="150"/>
      <c r="S264" s="151"/>
      <c r="T264" s="150"/>
      <c r="U264" s="150"/>
      <c r="V264" s="150"/>
      <c r="W264" s="151"/>
      <c r="X264" s="150"/>
      <c r="Y264" s="150"/>
      <c r="Z264" s="150"/>
      <c r="AA264" s="151"/>
      <c r="AB264" s="150"/>
      <c r="AC264" s="150"/>
      <c r="AD264" s="150"/>
      <c r="AE264" s="151"/>
      <c r="AF264" s="150"/>
      <c r="AG264" s="150"/>
      <c r="AH264" s="150"/>
      <c r="AI264" s="151"/>
      <c r="AJ264" s="150"/>
      <c r="AK264" s="150"/>
      <c r="AL264" s="150"/>
      <c r="AM264" s="151"/>
      <c r="AN264" s="150"/>
      <c r="AO264" s="150"/>
      <c r="AP264" s="150"/>
      <c r="AQ264" s="151"/>
      <c r="AR264" s="150"/>
      <c r="AS264" s="150"/>
      <c r="AT264" s="153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</row>
    <row r="265" spans="1:58" s="81" customFormat="1">
      <c r="A265" s="122"/>
      <c r="B265" s="123"/>
      <c r="C265" s="78"/>
      <c r="D265" s="122"/>
      <c r="G265" s="124"/>
      <c r="H265" s="124"/>
      <c r="I265" s="147"/>
      <c r="J265" s="124"/>
      <c r="K265" s="148"/>
      <c r="L265" s="126"/>
      <c r="M265" s="149"/>
      <c r="N265" s="150"/>
      <c r="O265" s="151"/>
      <c r="P265" s="150"/>
      <c r="Q265" s="150"/>
      <c r="R265" s="150"/>
      <c r="S265" s="151"/>
      <c r="T265" s="150"/>
      <c r="U265" s="150"/>
      <c r="V265" s="150"/>
      <c r="W265" s="151"/>
      <c r="X265" s="150"/>
      <c r="Y265" s="150"/>
      <c r="Z265" s="150"/>
      <c r="AA265" s="151"/>
      <c r="AB265" s="150"/>
      <c r="AC265" s="150"/>
      <c r="AD265" s="150"/>
      <c r="AE265" s="151"/>
      <c r="AF265" s="150"/>
      <c r="AG265" s="150"/>
      <c r="AH265" s="150"/>
      <c r="AI265" s="151"/>
      <c r="AJ265" s="150"/>
      <c r="AK265" s="150"/>
      <c r="AL265" s="150"/>
      <c r="AM265" s="151"/>
      <c r="AN265" s="150"/>
      <c r="AO265" s="150"/>
      <c r="AP265" s="150"/>
      <c r="AQ265" s="151"/>
      <c r="AR265" s="150"/>
      <c r="AS265" s="150"/>
      <c r="AT265" s="153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</row>
    <row r="266" spans="1:58" s="81" customFormat="1">
      <c r="A266" s="122"/>
      <c r="B266" s="123"/>
      <c r="C266" s="78"/>
      <c r="D266" s="122"/>
      <c r="G266" s="124"/>
      <c r="H266" s="124"/>
      <c r="I266" s="147"/>
      <c r="J266" s="124"/>
      <c r="K266" s="148"/>
      <c r="L266" s="126"/>
      <c r="M266" s="149"/>
      <c r="N266" s="150"/>
      <c r="O266" s="151"/>
      <c r="P266" s="150"/>
      <c r="Q266" s="150"/>
      <c r="R266" s="150"/>
      <c r="S266" s="151"/>
      <c r="T266" s="150"/>
      <c r="U266" s="150"/>
      <c r="V266" s="150"/>
      <c r="W266" s="151"/>
      <c r="X266" s="150"/>
      <c r="Y266" s="150"/>
      <c r="Z266" s="150"/>
      <c r="AA266" s="151"/>
      <c r="AB266" s="150"/>
      <c r="AC266" s="150"/>
      <c r="AD266" s="150"/>
      <c r="AE266" s="151"/>
      <c r="AF266" s="150"/>
      <c r="AG266" s="150"/>
      <c r="AH266" s="150"/>
      <c r="AI266" s="151"/>
      <c r="AJ266" s="150"/>
      <c r="AK266" s="150"/>
      <c r="AL266" s="150"/>
      <c r="AM266" s="151"/>
      <c r="AN266" s="150"/>
      <c r="AO266" s="150"/>
      <c r="AP266" s="150"/>
      <c r="AQ266" s="151"/>
      <c r="AR266" s="150"/>
      <c r="AS266" s="150"/>
      <c r="AT266" s="153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</row>
    <row r="267" spans="1:58" s="81" customFormat="1">
      <c r="A267" s="122"/>
      <c r="B267" s="123"/>
      <c r="C267" s="78"/>
      <c r="D267" s="122"/>
      <c r="G267" s="124"/>
      <c r="H267" s="124"/>
      <c r="I267" s="147"/>
      <c r="J267" s="124"/>
      <c r="K267" s="148"/>
      <c r="L267" s="126"/>
      <c r="M267" s="149"/>
      <c r="N267" s="150"/>
      <c r="O267" s="151"/>
      <c r="P267" s="150"/>
      <c r="Q267" s="150"/>
      <c r="R267" s="150"/>
      <c r="S267" s="151"/>
      <c r="T267" s="150"/>
      <c r="U267" s="150"/>
      <c r="V267" s="150"/>
      <c r="W267" s="151"/>
      <c r="X267" s="150"/>
      <c r="Y267" s="150"/>
      <c r="Z267" s="150"/>
      <c r="AA267" s="151"/>
      <c r="AB267" s="150"/>
      <c r="AC267" s="150"/>
      <c r="AD267" s="150"/>
      <c r="AE267" s="151"/>
      <c r="AF267" s="150"/>
      <c r="AG267" s="150"/>
      <c r="AH267" s="150"/>
      <c r="AI267" s="151"/>
      <c r="AJ267" s="150"/>
      <c r="AK267" s="150"/>
      <c r="AL267" s="150"/>
      <c r="AM267" s="151"/>
      <c r="AN267" s="150"/>
      <c r="AO267" s="150"/>
      <c r="AP267" s="150"/>
      <c r="AQ267" s="151"/>
      <c r="AR267" s="150"/>
      <c r="AS267" s="150"/>
      <c r="AT267" s="153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</row>
    <row r="268" spans="1:58" s="81" customFormat="1">
      <c r="A268" s="122"/>
      <c r="B268" s="123"/>
      <c r="C268" s="78"/>
      <c r="D268" s="122"/>
      <c r="G268" s="124"/>
      <c r="H268" s="124"/>
      <c r="I268" s="147"/>
      <c r="J268" s="124"/>
      <c r="K268" s="148"/>
      <c r="L268" s="126"/>
      <c r="M268" s="149"/>
      <c r="N268" s="150"/>
      <c r="O268" s="151"/>
      <c r="P268" s="150"/>
      <c r="Q268" s="150"/>
      <c r="R268" s="150"/>
      <c r="S268" s="151"/>
      <c r="T268" s="150"/>
      <c r="U268" s="150"/>
      <c r="V268" s="150"/>
      <c r="W268" s="151"/>
      <c r="X268" s="150"/>
      <c r="Y268" s="150"/>
      <c r="Z268" s="150"/>
      <c r="AA268" s="151"/>
      <c r="AB268" s="150"/>
      <c r="AC268" s="150"/>
      <c r="AD268" s="150"/>
      <c r="AE268" s="151"/>
      <c r="AF268" s="150"/>
      <c r="AG268" s="150"/>
      <c r="AH268" s="150"/>
      <c r="AI268" s="151"/>
      <c r="AJ268" s="150"/>
      <c r="AK268" s="150"/>
      <c r="AL268" s="150"/>
      <c r="AM268" s="151"/>
      <c r="AN268" s="150"/>
      <c r="AO268" s="150"/>
      <c r="AP268" s="150"/>
      <c r="AQ268" s="151"/>
      <c r="AR268" s="150"/>
      <c r="AS268" s="150"/>
      <c r="AT268" s="153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</row>
    <row r="269" spans="1:58" s="81" customFormat="1">
      <c r="A269" s="122"/>
      <c r="B269" s="123"/>
      <c r="C269" s="78"/>
      <c r="D269" s="122"/>
      <c r="G269" s="124"/>
      <c r="H269" s="124"/>
      <c r="I269" s="147"/>
      <c r="J269" s="124"/>
      <c r="K269" s="148"/>
      <c r="L269" s="126"/>
      <c r="M269" s="149"/>
      <c r="N269" s="150"/>
      <c r="O269" s="151"/>
      <c r="P269" s="150"/>
      <c r="Q269" s="150"/>
      <c r="R269" s="150"/>
      <c r="S269" s="151"/>
      <c r="T269" s="150"/>
      <c r="U269" s="150"/>
      <c r="V269" s="150"/>
      <c r="W269" s="151"/>
      <c r="X269" s="150"/>
      <c r="Y269" s="150"/>
      <c r="Z269" s="150"/>
      <c r="AA269" s="151"/>
      <c r="AB269" s="150"/>
      <c r="AC269" s="150"/>
      <c r="AD269" s="150"/>
      <c r="AE269" s="151"/>
      <c r="AF269" s="150"/>
      <c r="AG269" s="150"/>
      <c r="AH269" s="150"/>
      <c r="AI269" s="151"/>
      <c r="AJ269" s="150"/>
      <c r="AK269" s="150"/>
      <c r="AL269" s="150"/>
      <c r="AM269" s="151"/>
      <c r="AN269" s="150"/>
      <c r="AO269" s="150"/>
      <c r="AP269" s="150"/>
      <c r="AQ269" s="151"/>
      <c r="AR269" s="150"/>
      <c r="AS269" s="150"/>
      <c r="AT269" s="153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</row>
    <row r="270" spans="1:58" s="81" customFormat="1">
      <c r="A270" s="122"/>
      <c r="B270" s="123"/>
      <c r="C270" s="78"/>
      <c r="D270" s="122"/>
      <c r="G270" s="124"/>
      <c r="H270" s="124"/>
      <c r="I270" s="147"/>
      <c r="J270" s="124"/>
      <c r="K270" s="148"/>
      <c r="L270" s="126"/>
      <c r="M270" s="149"/>
      <c r="N270" s="150"/>
      <c r="O270" s="151"/>
      <c r="P270" s="150"/>
      <c r="Q270" s="150"/>
      <c r="R270" s="150"/>
      <c r="S270" s="151"/>
      <c r="T270" s="150"/>
      <c r="U270" s="150"/>
      <c r="V270" s="150"/>
      <c r="W270" s="151"/>
      <c r="X270" s="150"/>
      <c r="Y270" s="150"/>
      <c r="Z270" s="150"/>
      <c r="AA270" s="151"/>
      <c r="AB270" s="150"/>
      <c r="AC270" s="150"/>
      <c r="AD270" s="150"/>
      <c r="AE270" s="151"/>
      <c r="AF270" s="150"/>
      <c r="AG270" s="150"/>
      <c r="AH270" s="150"/>
      <c r="AI270" s="151"/>
      <c r="AJ270" s="150"/>
      <c r="AK270" s="150"/>
      <c r="AL270" s="150"/>
      <c r="AM270" s="151"/>
      <c r="AN270" s="150"/>
      <c r="AO270" s="150"/>
      <c r="AP270" s="150"/>
      <c r="AQ270" s="151"/>
      <c r="AR270" s="150"/>
      <c r="AS270" s="150"/>
      <c r="AT270" s="153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</row>
    <row r="271" spans="1:58" s="81" customFormat="1">
      <c r="A271" s="122"/>
      <c r="B271" s="123"/>
      <c r="C271" s="78"/>
      <c r="D271" s="122"/>
      <c r="G271" s="124"/>
      <c r="H271" s="124"/>
      <c r="I271" s="147"/>
      <c r="J271" s="124"/>
      <c r="K271" s="148"/>
      <c r="L271" s="126"/>
      <c r="M271" s="149"/>
      <c r="N271" s="150"/>
      <c r="O271" s="151"/>
      <c r="P271" s="150"/>
      <c r="Q271" s="150"/>
      <c r="R271" s="150"/>
      <c r="S271" s="151"/>
      <c r="T271" s="150"/>
      <c r="U271" s="150"/>
      <c r="V271" s="150"/>
      <c r="W271" s="151"/>
      <c r="X271" s="150"/>
      <c r="Y271" s="150"/>
      <c r="Z271" s="150"/>
      <c r="AA271" s="151"/>
      <c r="AB271" s="150"/>
      <c r="AC271" s="150"/>
      <c r="AD271" s="150"/>
      <c r="AE271" s="151"/>
      <c r="AF271" s="150"/>
      <c r="AG271" s="150"/>
      <c r="AH271" s="150"/>
      <c r="AI271" s="151"/>
      <c r="AJ271" s="150"/>
      <c r="AK271" s="150"/>
      <c r="AL271" s="150"/>
      <c r="AM271" s="151"/>
      <c r="AN271" s="150"/>
      <c r="AO271" s="150"/>
      <c r="AP271" s="150"/>
      <c r="AQ271" s="151"/>
      <c r="AR271" s="150"/>
      <c r="AS271" s="150"/>
      <c r="AT271" s="153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</row>
    <row r="272" spans="1:58" s="81" customFormat="1">
      <c r="A272" s="122"/>
      <c r="B272" s="123"/>
      <c r="C272" s="78"/>
      <c r="D272" s="122"/>
      <c r="G272" s="124"/>
      <c r="H272" s="124"/>
      <c r="I272" s="147"/>
      <c r="J272" s="124"/>
      <c r="K272" s="148"/>
      <c r="L272" s="126"/>
      <c r="M272" s="149"/>
      <c r="N272" s="150"/>
      <c r="O272" s="151"/>
      <c r="P272" s="150"/>
      <c r="Q272" s="150"/>
      <c r="R272" s="150"/>
      <c r="S272" s="151"/>
      <c r="T272" s="150"/>
      <c r="U272" s="150"/>
      <c r="V272" s="150"/>
      <c r="W272" s="151"/>
      <c r="X272" s="150"/>
      <c r="Y272" s="150"/>
      <c r="Z272" s="150"/>
      <c r="AA272" s="151"/>
      <c r="AB272" s="150"/>
      <c r="AC272" s="150"/>
      <c r="AD272" s="150"/>
      <c r="AE272" s="151"/>
      <c r="AF272" s="150"/>
      <c r="AG272" s="150"/>
      <c r="AH272" s="150"/>
      <c r="AI272" s="151"/>
      <c r="AJ272" s="150"/>
      <c r="AK272" s="150"/>
      <c r="AL272" s="150"/>
      <c r="AM272" s="151"/>
      <c r="AN272" s="150"/>
      <c r="AO272" s="150"/>
      <c r="AP272" s="150"/>
      <c r="AQ272" s="151"/>
      <c r="AR272" s="150"/>
      <c r="AS272" s="150"/>
      <c r="AT272" s="153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</row>
    <row r="273" spans="1:58" s="81" customFormat="1">
      <c r="A273" s="122"/>
      <c r="B273" s="123"/>
      <c r="C273" s="78"/>
      <c r="D273" s="122"/>
      <c r="G273" s="124"/>
      <c r="H273" s="124"/>
      <c r="I273" s="147"/>
      <c r="J273" s="124"/>
      <c r="K273" s="148"/>
      <c r="L273" s="126"/>
      <c r="M273" s="149"/>
      <c r="N273" s="150"/>
      <c r="O273" s="151"/>
      <c r="P273" s="150"/>
      <c r="Q273" s="150"/>
      <c r="R273" s="150"/>
      <c r="S273" s="151"/>
      <c r="T273" s="150"/>
      <c r="U273" s="150"/>
      <c r="V273" s="150"/>
      <c r="W273" s="151"/>
      <c r="X273" s="150"/>
      <c r="Y273" s="150"/>
      <c r="Z273" s="150"/>
      <c r="AA273" s="151"/>
      <c r="AB273" s="150"/>
      <c r="AC273" s="150"/>
      <c r="AD273" s="150"/>
      <c r="AE273" s="151"/>
      <c r="AF273" s="150"/>
      <c r="AG273" s="150"/>
      <c r="AH273" s="150"/>
      <c r="AI273" s="151"/>
      <c r="AJ273" s="150"/>
      <c r="AK273" s="150"/>
      <c r="AL273" s="150"/>
      <c r="AM273" s="151"/>
      <c r="AN273" s="150"/>
      <c r="AO273" s="150"/>
      <c r="AP273" s="150"/>
      <c r="AQ273" s="151"/>
      <c r="AR273" s="150"/>
      <c r="AS273" s="150"/>
      <c r="AT273" s="153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</row>
    <row r="274" spans="1:58" s="81" customFormat="1">
      <c r="A274" s="122"/>
      <c r="B274" s="123"/>
      <c r="C274" s="78"/>
      <c r="D274" s="122"/>
      <c r="G274" s="124"/>
      <c r="H274" s="124"/>
      <c r="I274" s="147"/>
      <c r="J274" s="124"/>
      <c r="K274" s="148"/>
      <c r="L274" s="126"/>
      <c r="M274" s="149"/>
      <c r="N274" s="150"/>
      <c r="O274" s="151"/>
      <c r="P274" s="150"/>
      <c r="Q274" s="150"/>
      <c r="R274" s="150"/>
      <c r="S274" s="151"/>
      <c r="T274" s="150"/>
      <c r="U274" s="150"/>
      <c r="V274" s="150"/>
      <c r="W274" s="151"/>
      <c r="X274" s="150"/>
      <c r="Y274" s="150"/>
      <c r="Z274" s="150"/>
      <c r="AA274" s="151"/>
      <c r="AB274" s="150"/>
      <c r="AC274" s="150"/>
      <c r="AD274" s="150"/>
      <c r="AE274" s="151"/>
      <c r="AF274" s="150"/>
      <c r="AG274" s="150"/>
      <c r="AH274" s="150"/>
      <c r="AI274" s="151"/>
      <c r="AJ274" s="150"/>
      <c r="AK274" s="150"/>
      <c r="AL274" s="150"/>
      <c r="AM274" s="151"/>
      <c r="AN274" s="150"/>
      <c r="AO274" s="150"/>
      <c r="AP274" s="150"/>
      <c r="AQ274" s="151"/>
      <c r="AR274" s="150"/>
      <c r="AS274" s="150"/>
      <c r="AT274" s="153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</row>
    <row r="275" spans="1:58" s="81" customFormat="1">
      <c r="A275" s="122"/>
      <c r="B275" s="123"/>
      <c r="C275" s="78"/>
      <c r="D275" s="122"/>
      <c r="G275" s="124"/>
      <c r="H275" s="124"/>
      <c r="I275" s="147"/>
      <c r="J275" s="124"/>
      <c r="K275" s="148"/>
      <c r="L275" s="126"/>
      <c r="M275" s="149"/>
      <c r="N275" s="150"/>
      <c r="O275" s="151"/>
      <c r="P275" s="150"/>
      <c r="Q275" s="150"/>
      <c r="R275" s="150"/>
      <c r="S275" s="151"/>
      <c r="T275" s="150"/>
      <c r="U275" s="150"/>
      <c r="V275" s="150"/>
      <c r="W275" s="151"/>
      <c r="X275" s="150"/>
      <c r="Y275" s="150"/>
      <c r="Z275" s="150"/>
      <c r="AA275" s="151"/>
      <c r="AB275" s="150"/>
      <c r="AC275" s="150"/>
      <c r="AD275" s="150"/>
      <c r="AE275" s="151"/>
      <c r="AF275" s="150"/>
      <c r="AG275" s="150"/>
      <c r="AH275" s="150"/>
      <c r="AI275" s="151"/>
      <c r="AJ275" s="150"/>
      <c r="AK275" s="150"/>
      <c r="AL275" s="150"/>
      <c r="AM275" s="151"/>
      <c r="AN275" s="150"/>
      <c r="AO275" s="150"/>
      <c r="AP275" s="150"/>
      <c r="AQ275" s="151"/>
      <c r="AR275" s="150"/>
      <c r="AS275" s="150"/>
      <c r="AT275" s="153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</row>
    <row r="276" spans="1:58" s="81" customFormat="1">
      <c r="A276" s="122"/>
      <c r="B276" s="123"/>
      <c r="C276" s="78"/>
      <c r="D276" s="122"/>
      <c r="G276" s="124"/>
      <c r="H276" s="124"/>
      <c r="I276" s="147"/>
      <c r="J276" s="124"/>
      <c r="K276" s="148"/>
      <c r="L276" s="126"/>
      <c r="M276" s="149"/>
      <c r="N276" s="150"/>
      <c r="O276" s="151"/>
      <c r="P276" s="150"/>
      <c r="Q276" s="150"/>
      <c r="R276" s="150"/>
      <c r="S276" s="151"/>
      <c r="T276" s="150"/>
      <c r="U276" s="150"/>
      <c r="V276" s="150"/>
      <c r="W276" s="151"/>
      <c r="X276" s="150"/>
      <c r="Y276" s="150"/>
      <c r="Z276" s="150"/>
      <c r="AA276" s="151"/>
      <c r="AB276" s="150"/>
      <c r="AC276" s="150"/>
      <c r="AD276" s="150"/>
      <c r="AE276" s="151"/>
      <c r="AF276" s="150"/>
      <c r="AG276" s="150"/>
      <c r="AH276" s="150"/>
      <c r="AI276" s="151"/>
      <c r="AJ276" s="150"/>
      <c r="AK276" s="150"/>
      <c r="AL276" s="150"/>
      <c r="AM276" s="151"/>
      <c r="AN276" s="150"/>
      <c r="AO276" s="150"/>
      <c r="AP276" s="150"/>
      <c r="AQ276" s="151"/>
      <c r="AR276" s="150"/>
      <c r="AS276" s="150"/>
      <c r="AT276" s="153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</row>
    <row r="277" spans="1:58" s="81" customFormat="1">
      <c r="A277" s="122"/>
      <c r="B277" s="123"/>
      <c r="C277" s="78"/>
      <c r="D277" s="122"/>
      <c r="G277" s="124"/>
      <c r="H277" s="124"/>
      <c r="I277" s="147"/>
      <c r="J277" s="124"/>
      <c r="K277" s="148"/>
      <c r="L277" s="126"/>
      <c r="M277" s="149"/>
      <c r="N277" s="150"/>
      <c r="O277" s="151"/>
      <c r="P277" s="150"/>
      <c r="Q277" s="150"/>
      <c r="R277" s="150"/>
      <c r="S277" s="151"/>
      <c r="T277" s="150"/>
      <c r="U277" s="150"/>
      <c r="V277" s="150"/>
      <c r="W277" s="151"/>
      <c r="X277" s="150"/>
      <c r="Y277" s="150"/>
      <c r="Z277" s="150"/>
      <c r="AA277" s="151"/>
      <c r="AB277" s="150"/>
      <c r="AC277" s="150"/>
      <c r="AD277" s="150"/>
      <c r="AE277" s="151"/>
      <c r="AF277" s="150"/>
      <c r="AG277" s="150"/>
      <c r="AH277" s="150"/>
      <c r="AI277" s="151"/>
      <c r="AJ277" s="150"/>
      <c r="AK277" s="150"/>
      <c r="AL277" s="150"/>
      <c r="AM277" s="151"/>
      <c r="AN277" s="150"/>
      <c r="AO277" s="150"/>
      <c r="AP277" s="150"/>
      <c r="AQ277" s="151"/>
      <c r="AR277" s="150"/>
      <c r="AS277" s="150"/>
      <c r="AT277" s="153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</row>
  </sheetData>
  <mergeCells count="9">
    <mergeCell ref="I4:I5"/>
    <mergeCell ref="A2:B2"/>
    <mergeCell ref="A3:B3"/>
    <mergeCell ref="E4:H4"/>
    <mergeCell ref="E5:F5"/>
    <mergeCell ref="G5:H5"/>
    <mergeCell ref="A4:A5"/>
    <mergeCell ref="B4:B5"/>
    <mergeCell ref="D4:D5"/>
  </mergeCells>
  <pageMargins left="0.70866141732283505" right="0.70866141732283505" top="0.74803149606299202" bottom="1.5354330708661399" header="0.31496062992126" footer="0.31496062992126"/>
  <pageSetup paperSize="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view="pageBreakPreview" zoomScale="80" zoomScaleNormal="100" workbookViewId="0">
      <selection activeCell="D20" sqref="D20"/>
    </sheetView>
  </sheetViews>
  <sheetFormatPr defaultColWidth="9" defaultRowHeight="15"/>
  <cols>
    <col min="1" max="1" width="4" style="74" customWidth="1"/>
    <col min="2" max="2" width="13.85546875" customWidth="1"/>
    <col min="3" max="3" width="26.28515625" customWidth="1"/>
    <col min="4" max="4" width="9.140625" style="57"/>
    <col min="5" max="6" width="12.140625" style="58" customWidth="1"/>
    <col min="7" max="7" width="9.140625" style="57"/>
    <col min="8" max="10" width="12.140625" style="58" customWidth="1"/>
    <col min="11" max="12" width="13" style="58" customWidth="1"/>
    <col min="13" max="13" width="9.140625" style="58"/>
  </cols>
  <sheetData>
    <row r="1" spans="1:13">
      <c r="A1" s="858" t="s">
        <v>0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</row>
    <row r="2" spans="1:13">
      <c r="A2" s="858" t="s">
        <v>1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</row>
    <row r="3" spans="1:13">
      <c r="A3" s="858" t="s">
        <v>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</row>
    <row r="5" spans="1:13" s="54" customFormat="1" ht="19.5" customHeight="1">
      <c r="A5" s="971" t="s">
        <v>3</v>
      </c>
      <c r="B5" s="974" t="s">
        <v>4</v>
      </c>
      <c r="C5" s="974" t="s">
        <v>5</v>
      </c>
      <c r="D5" s="958" t="s">
        <v>6</v>
      </c>
      <c r="E5" s="959"/>
      <c r="F5" s="960"/>
      <c r="G5" s="958" t="s">
        <v>7</v>
      </c>
      <c r="H5" s="959"/>
      <c r="I5" s="960"/>
      <c r="J5" s="961" t="s">
        <v>8</v>
      </c>
      <c r="K5" s="964" t="s">
        <v>9</v>
      </c>
      <c r="L5" s="965"/>
      <c r="M5" s="961" t="s">
        <v>10</v>
      </c>
    </row>
    <row r="6" spans="1:13" s="54" customFormat="1" ht="19.5" customHeight="1">
      <c r="A6" s="972"/>
      <c r="B6" s="975"/>
      <c r="C6" s="975"/>
      <c r="D6" s="961" t="s">
        <v>11</v>
      </c>
      <c r="E6" s="958" t="s">
        <v>12</v>
      </c>
      <c r="F6" s="960"/>
      <c r="G6" s="961" t="s">
        <v>11</v>
      </c>
      <c r="H6" s="958" t="s">
        <v>12</v>
      </c>
      <c r="I6" s="960"/>
      <c r="J6" s="962"/>
      <c r="K6" s="966"/>
      <c r="L6" s="967"/>
      <c r="M6" s="962"/>
    </row>
    <row r="7" spans="1:13" s="54" customFormat="1" ht="19.5" customHeight="1">
      <c r="A7" s="973"/>
      <c r="B7" s="976"/>
      <c r="C7" s="976"/>
      <c r="D7" s="963"/>
      <c r="E7" s="67" t="s">
        <v>13</v>
      </c>
      <c r="F7" s="67" t="s">
        <v>14</v>
      </c>
      <c r="G7" s="963"/>
      <c r="H7" s="67" t="s">
        <v>13</v>
      </c>
      <c r="I7" s="67" t="s">
        <v>14</v>
      </c>
      <c r="J7" s="963"/>
      <c r="K7" s="760" t="s">
        <v>15</v>
      </c>
      <c r="L7" s="760" t="s">
        <v>16</v>
      </c>
      <c r="M7" s="963"/>
    </row>
    <row r="8" spans="1:13" s="55" customFormat="1" ht="23.25" customHeight="1">
      <c r="A8" s="363">
        <v>1</v>
      </c>
      <c r="B8" s="757"/>
      <c r="C8" s="23"/>
      <c r="D8" s="758"/>
      <c r="E8" s="367"/>
      <c r="F8" s="294"/>
      <c r="G8" s="758"/>
      <c r="H8" s="367"/>
      <c r="I8" s="294"/>
      <c r="J8" s="294"/>
      <c r="K8" s="294"/>
      <c r="L8" s="294"/>
      <c r="M8" s="294"/>
    </row>
    <row r="9" spans="1:13" ht="23.25" customHeight="1">
      <c r="A9" s="363">
        <v>2</v>
      </c>
      <c r="B9" s="66"/>
      <c r="C9" s="66"/>
      <c r="D9" s="758"/>
      <c r="E9" s="519"/>
      <c r="F9" s="519"/>
      <c r="G9" s="758"/>
      <c r="H9" s="519"/>
      <c r="I9" s="519"/>
      <c r="J9" s="519"/>
      <c r="K9" s="519"/>
      <c r="L9" s="519"/>
      <c r="M9" s="519"/>
    </row>
    <row r="10" spans="1:13" ht="23.25" customHeight="1">
      <c r="A10" s="363">
        <v>3</v>
      </c>
      <c r="B10" s="66"/>
      <c r="C10" s="66"/>
      <c r="D10" s="758"/>
      <c r="E10" s="519"/>
      <c r="F10" s="519"/>
      <c r="G10" s="758"/>
      <c r="H10" s="519"/>
      <c r="I10" s="519"/>
      <c r="J10" s="519"/>
      <c r="K10" s="519"/>
      <c r="L10" s="519"/>
      <c r="M10" s="519"/>
    </row>
    <row r="11" spans="1:13" ht="23.25" customHeight="1">
      <c r="A11" s="363">
        <v>4</v>
      </c>
      <c r="B11" s="66"/>
      <c r="C11" s="66"/>
      <c r="D11" s="758"/>
      <c r="E11" s="519"/>
      <c r="F11" s="519"/>
      <c r="G11" s="758"/>
      <c r="H11" s="519"/>
      <c r="I11" s="519"/>
      <c r="J11" s="519"/>
      <c r="K11" s="519"/>
      <c r="L11" s="519"/>
      <c r="M11" s="519"/>
    </row>
    <row r="12" spans="1:13" ht="23.25" customHeight="1">
      <c r="A12" s="363">
        <v>5</v>
      </c>
      <c r="B12" s="66"/>
      <c r="C12" s="66"/>
      <c r="D12" s="758"/>
      <c r="E12" s="519"/>
      <c r="F12" s="519"/>
      <c r="G12" s="758"/>
      <c r="H12" s="519"/>
      <c r="I12" s="519"/>
      <c r="J12" s="519"/>
      <c r="K12" s="519"/>
      <c r="L12" s="519"/>
      <c r="M12" s="519"/>
    </row>
    <row r="13" spans="1:13" ht="23.25" customHeight="1">
      <c r="A13" s="363">
        <v>6</v>
      </c>
      <c r="B13" s="66"/>
      <c r="C13" s="66"/>
      <c r="D13" s="758"/>
      <c r="E13" s="519"/>
      <c r="F13" s="519"/>
      <c r="G13" s="758"/>
      <c r="H13" s="519"/>
      <c r="I13" s="519"/>
      <c r="J13" s="519"/>
      <c r="K13" s="519"/>
      <c r="L13" s="519"/>
      <c r="M13" s="519"/>
    </row>
    <row r="14" spans="1:13" ht="23.25" customHeight="1">
      <c r="A14" s="363">
        <v>7</v>
      </c>
      <c r="B14" s="66"/>
      <c r="C14" s="66"/>
      <c r="D14" s="758"/>
      <c r="E14" s="519"/>
      <c r="F14" s="519"/>
      <c r="G14" s="758"/>
      <c r="H14" s="519"/>
      <c r="I14" s="519"/>
      <c r="J14" s="519"/>
      <c r="K14" s="519"/>
      <c r="L14" s="519"/>
      <c r="M14" s="519"/>
    </row>
    <row r="15" spans="1:13" ht="23.25" customHeight="1">
      <c r="A15" s="363">
        <v>8</v>
      </c>
      <c r="B15" s="66"/>
      <c r="C15" s="66"/>
      <c r="D15" s="758"/>
      <c r="E15" s="519"/>
      <c r="F15" s="519"/>
      <c r="G15" s="758"/>
      <c r="H15" s="519"/>
      <c r="I15" s="519"/>
      <c r="J15" s="519"/>
      <c r="K15" s="519"/>
      <c r="L15" s="519"/>
      <c r="M15" s="519"/>
    </row>
    <row r="16" spans="1:13" ht="23.25" customHeight="1">
      <c r="A16" s="363"/>
      <c r="B16" s="66"/>
      <c r="C16" s="66"/>
      <c r="D16" s="758"/>
      <c r="E16" s="519"/>
      <c r="F16" s="519"/>
      <c r="G16" s="758"/>
      <c r="H16" s="519"/>
      <c r="I16" s="519"/>
      <c r="J16" s="519"/>
      <c r="K16" s="519"/>
      <c r="L16" s="519"/>
      <c r="M16" s="519"/>
    </row>
    <row r="17" spans="1:13" s="56" customFormat="1" ht="23.25" customHeight="1">
      <c r="A17" s="968" t="s">
        <v>17</v>
      </c>
      <c r="B17" s="969"/>
      <c r="C17" s="970"/>
      <c r="D17" s="67"/>
      <c r="E17" s="759"/>
      <c r="F17" s="759"/>
      <c r="G17" s="67"/>
      <c r="H17" s="759"/>
      <c r="I17" s="759"/>
      <c r="J17" s="759"/>
      <c r="K17" s="759"/>
      <c r="L17" s="759"/>
      <c r="M17" s="759"/>
    </row>
  </sheetData>
  <mergeCells count="16">
    <mergeCell ref="A17:C17"/>
    <mergeCell ref="A5:A7"/>
    <mergeCell ref="B5:B7"/>
    <mergeCell ref="C5:C7"/>
    <mergeCell ref="D6:D7"/>
    <mergeCell ref="A1:M1"/>
    <mergeCell ref="A2:M2"/>
    <mergeCell ref="A3:M3"/>
    <mergeCell ref="D5:F5"/>
    <mergeCell ref="G5:I5"/>
    <mergeCell ref="J5:J7"/>
    <mergeCell ref="M5:M7"/>
    <mergeCell ref="K5:L6"/>
    <mergeCell ref="E6:F6"/>
    <mergeCell ref="H6:I6"/>
    <mergeCell ref="G6:G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7"/>
  <sheetViews>
    <sheetView view="pageLayout" topLeftCell="A16" zoomScaleNormal="100" workbookViewId="0">
      <selection activeCell="J8" sqref="J8"/>
    </sheetView>
  </sheetViews>
  <sheetFormatPr defaultColWidth="9" defaultRowHeight="15"/>
  <cols>
    <col min="1" max="1" width="4" customWidth="1"/>
    <col min="2" max="2" width="10.42578125" customWidth="1"/>
    <col min="3" max="3" width="21.7109375" customWidth="1"/>
    <col min="4" max="4" width="7.28515625" style="57" customWidth="1"/>
    <col min="5" max="5" width="8.5703125" style="58" customWidth="1"/>
    <col min="6" max="6" width="10.140625" style="58" customWidth="1"/>
    <col min="7" max="7" width="6.28515625" style="57" customWidth="1"/>
    <col min="8" max="8" width="8.140625" style="57" customWidth="1"/>
    <col min="9" max="9" width="6.140625" style="57" customWidth="1"/>
    <col min="10" max="10" width="9.85546875" style="58" customWidth="1"/>
    <col min="11" max="11" width="10.7109375" style="58" customWidth="1"/>
    <col min="12" max="12" width="10.140625" style="58" customWidth="1"/>
    <col min="13" max="14" width="13" style="58" customWidth="1"/>
    <col min="15" max="15" width="9.140625" style="58"/>
  </cols>
  <sheetData>
    <row r="1" spans="1:17">
      <c r="A1" s="858" t="s">
        <v>936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56"/>
      <c r="Q1" s="56"/>
    </row>
    <row r="2" spans="1:17">
      <c r="A2" s="858" t="s">
        <v>937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56"/>
      <c r="Q2" s="56"/>
    </row>
    <row r="3" spans="1:17">
      <c r="A3" s="858" t="s">
        <v>938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56"/>
      <c r="Q3" s="56"/>
    </row>
    <row r="5" spans="1:17" s="54" customFormat="1">
      <c r="A5" s="988" t="s">
        <v>3</v>
      </c>
      <c r="B5" s="991" t="s">
        <v>4</v>
      </c>
      <c r="C5" s="991" t="s">
        <v>5</v>
      </c>
      <c r="D5" s="977" t="s">
        <v>6</v>
      </c>
      <c r="E5" s="978"/>
      <c r="F5" s="979"/>
      <c r="G5" s="978"/>
      <c r="H5" s="59"/>
      <c r="I5" s="977" t="s">
        <v>7</v>
      </c>
      <c r="J5" s="978"/>
      <c r="K5" s="979"/>
      <c r="L5" s="998" t="s">
        <v>8</v>
      </c>
      <c r="M5" s="980" t="s">
        <v>9</v>
      </c>
      <c r="N5" s="981"/>
      <c r="O5" s="994" t="s">
        <v>939</v>
      </c>
    </row>
    <row r="6" spans="1:17" s="54" customFormat="1">
      <c r="A6" s="989"/>
      <c r="B6" s="992"/>
      <c r="C6" s="992"/>
      <c r="D6" s="994" t="s">
        <v>11</v>
      </c>
      <c r="E6" s="984" t="s">
        <v>12</v>
      </c>
      <c r="F6" s="984"/>
      <c r="G6" s="996" t="s">
        <v>940</v>
      </c>
      <c r="H6" s="996" t="s">
        <v>941</v>
      </c>
      <c r="I6" s="994" t="s">
        <v>11</v>
      </c>
      <c r="J6" s="977" t="s">
        <v>12</v>
      </c>
      <c r="K6" s="979"/>
      <c r="L6" s="999"/>
      <c r="M6" s="982"/>
      <c r="N6" s="983"/>
      <c r="O6" s="1001"/>
    </row>
    <row r="7" spans="1:17" s="54" customFormat="1">
      <c r="A7" s="990"/>
      <c r="B7" s="993"/>
      <c r="C7" s="993"/>
      <c r="D7" s="995"/>
      <c r="E7" s="60" t="s">
        <v>13</v>
      </c>
      <c r="F7" s="60" t="s">
        <v>14</v>
      </c>
      <c r="G7" s="997"/>
      <c r="H7" s="997"/>
      <c r="I7" s="995"/>
      <c r="J7" s="60" t="s">
        <v>13</v>
      </c>
      <c r="K7" s="60" t="s">
        <v>14</v>
      </c>
      <c r="L7" s="1000"/>
      <c r="M7" s="76" t="s">
        <v>942</v>
      </c>
      <c r="N7" s="76" t="s">
        <v>943</v>
      </c>
      <c r="O7" s="995"/>
    </row>
    <row r="8" spans="1:17" s="55" customFormat="1" ht="24" customHeight="1">
      <c r="A8" s="61">
        <v>1</v>
      </c>
      <c r="B8" s="62">
        <v>45363</v>
      </c>
      <c r="C8" s="63" t="s">
        <v>944</v>
      </c>
      <c r="D8" s="64">
        <v>100</v>
      </c>
      <c r="E8" s="65">
        <v>16000</v>
      </c>
      <c r="F8" s="64">
        <f>SUM(D8*E8)</f>
        <v>1600000</v>
      </c>
      <c r="G8" s="64">
        <v>14</v>
      </c>
      <c r="H8" s="64">
        <f>SUM(D8+G8)</f>
        <v>114</v>
      </c>
      <c r="I8" s="64">
        <v>93</v>
      </c>
      <c r="J8" s="65">
        <v>18500</v>
      </c>
      <c r="K8" s="64">
        <f>SUM(I8*J8)</f>
        <v>1720500</v>
      </c>
      <c r="L8" s="64">
        <f>SUM(I8*J8)-(I8*E8)</f>
        <v>232500</v>
      </c>
      <c r="M8" s="64">
        <f>SUM(L8*60%)</f>
        <v>139500</v>
      </c>
      <c r="N8" s="64">
        <f>SUM(L8*40%)</f>
        <v>93000</v>
      </c>
      <c r="O8" s="64">
        <f>SUM(H8-I8)</f>
        <v>21</v>
      </c>
    </row>
    <row r="9" spans="1:17" ht="24" customHeight="1">
      <c r="A9" s="61">
        <v>2</v>
      </c>
      <c r="B9" s="62">
        <v>45485</v>
      </c>
      <c r="C9" s="63" t="s">
        <v>945</v>
      </c>
      <c r="D9" s="64">
        <v>100</v>
      </c>
      <c r="E9" s="65">
        <v>16000</v>
      </c>
      <c r="F9" s="64">
        <f t="shared" ref="F9:F17" si="0">SUM(D9*E9)</f>
        <v>1600000</v>
      </c>
      <c r="G9" s="64">
        <f>O8</f>
        <v>21</v>
      </c>
      <c r="H9" s="64">
        <f>SUM(D9+G9)</f>
        <v>121</v>
      </c>
      <c r="I9" s="64">
        <v>90</v>
      </c>
      <c r="J9" s="64">
        <v>18500</v>
      </c>
      <c r="K9" s="64">
        <f>SUM(I9*J9)</f>
        <v>1665000</v>
      </c>
      <c r="L9" s="64">
        <f>SUM(I9*J9)-(I9*E9)</f>
        <v>225000</v>
      </c>
      <c r="M9" s="64">
        <f t="shared" ref="M9:M17" si="1">SUM(L9*60%)</f>
        <v>135000</v>
      </c>
      <c r="N9" s="64">
        <f t="shared" ref="N9:N17" si="2">SUM(L9*40%)</f>
        <v>90000</v>
      </c>
      <c r="O9" s="64">
        <f t="shared" ref="O9:O17" si="3">SUM(H9-I9)</f>
        <v>31</v>
      </c>
    </row>
    <row r="10" spans="1:17" ht="24" customHeight="1">
      <c r="A10" s="61">
        <v>3</v>
      </c>
      <c r="B10" s="62">
        <v>45577</v>
      </c>
      <c r="C10" s="63" t="s">
        <v>946</v>
      </c>
      <c r="D10" s="64">
        <v>100</v>
      </c>
      <c r="E10" s="64">
        <v>16000</v>
      </c>
      <c r="F10" s="64">
        <f t="shared" si="0"/>
        <v>1600000</v>
      </c>
      <c r="G10" s="64">
        <f>O9</f>
        <v>31</v>
      </c>
      <c r="H10" s="64">
        <f t="shared" ref="H10:H17" si="4">SUM(D10+G10)</f>
        <v>131</v>
      </c>
      <c r="I10" s="64">
        <v>100</v>
      </c>
      <c r="J10" s="64">
        <v>18500</v>
      </c>
      <c r="K10" s="64">
        <f t="shared" ref="K10:K17" si="5">SUM(I10*J10)</f>
        <v>1850000</v>
      </c>
      <c r="L10" s="64">
        <f t="shared" ref="L10:L17" si="6">SUM(I10*J10)-(I10*E10)</f>
        <v>250000</v>
      </c>
      <c r="M10" s="64">
        <f t="shared" si="1"/>
        <v>150000</v>
      </c>
      <c r="N10" s="64">
        <f t="shared" si="2"/>
        <v>100000</v>
      </c>
      <c r="O10" s="64">
        <f t="shared" si="3"/>
        <v>31</v>
      </c>
    </row>
    <row r="11" spans="1:17" ht="24" customHeight="1">
      <c r="A11" s="61">
        <v>4</v>
      </c>
      <c r="B11" s="61" t="s">
        <v>947</v>
      </c>
      <c r="C11" s="63" t="s">
        <v>948</v>
      </c>
      <c r="D11" s="64">
        <v>80</v>
      </c>
      <c r="E11" s="64">
        <v>16000</v>
      </c>
      <c r="F11" s="64">
        <f t="shared" si="0"/>
        <v>1280000</v>
      </c>
      <c r="G11" s="64">
        <f>O10</f>
        <v>31</v>
      </c>
      <c r="H11" s="64">
        <f t="shared" si="4"/>
        <v>111</v>
      </c>
      <c r="I11" s="64">
        <v>109</v>
      </c>
      <c r="J11" s="64">
        <v>18500</v>
      </c>
      <c r="K11" s="64">
        <f t="shared" si="5"/>
        <v>2016500</v>
      </c>
      <c r="L11" s="64">
        <f t="shared" si="6"/>
        <v>272500</v>
      </c>
      <c r="M11" s="64">
        <f t="shared" si="1"/>
        <v>163500</v>
      </c>
      <c r="N11" s="64">
        <f t="shared" si="2"/>
        <v>109000</v>
      </c>
      <c r="O11" s="64">
        <f t="shared" si="3"/>
        <v>2</v>
      </c>
    </row>
    <row r="12" spans="1:17" ht="24" customHeight="1">
      <c r="A12" s="61">
        <v>5</v>
      </c>
      <c r="B12" s="61" t="s">
        <v>949</v>
      </c>
      <c r="C12" s="63" t="s">
        <v>950</v>
      </c>
      <c r="D12" s="64">
        <v>100</v>
      </c>
      <c r="E12" s="64">
        <v>16000</v>
      </c>
      <c r="F12" s="64">
        <f t="shared" si="0"/>
        <v>1600000</v>
      </c>
      <c r="G12" s="64">
        <f>O11</f>
        <v>2</v>
      </c>
      <c r="H12" s="64">
        <f t="shared" si="4"/>
        <v>102</v>
      </c>
      <c r="I12" s="64">
        <v>99</v>
      </c>
      <c r="J12" s="64">
        <v>18500</v>
      </c>
      <c r="K12" s="64">
        <f t="shared" si="5"/>
        <v>1831500</v>
      </c>
      <c r="L12" s="64">
        <f t="shared" si="6"/>
        <v>247500</v>
      </c>
      <c r="M12" s="64">
        <f t="shared" si="1"/>
        <v>148500</v>
      </c>
      <c r="N12" s="64">
        <f t="shared" si="2"/>
        <v>99000</v>
      </c>
      <c r="O12" s="64">
        <f t="shared" si="3"/>
        <v>3</v>
      </c>
    </row>
    <row r="13" spans="1:17" ht="24" customHeight="1">
      <c r="A13" s="61">
        <v>6</v>
      </c>
      <c r="B13" s="61" t="s">
        <v>951</v>
      </c>
      <c r="C13" s="61" t="s">
        <v>952</v>
      </c>
      <c r="D13" s="64">
        <v>0</v>
      </c>
      <c r="E13" s="64">
        <v>0</v>
      </c>
      <c r="F13" s="64">
        <f t="shared" si="0"/>
        <v>0</v>
      </c>
      <c r="G13" s="64">
        <v>3</v>
      </c>
      <c r="H13" s="64">
        <f t="shared" si="4"/>
        <v>3</v>
      </c>
      <c r="I13" s="64">
        <v>3</v>
      </c>
      <c r="J13" s="64">
        <v>18500</v>
      </c>
      <c r="K13" s="64">
        <f t="shared" si="5"/>
        <v>55500</v>
      </c>
      <c r="L13" s="64">
        <f t="shared" si="6"/>
        <v>55500</v>
      </c>
      <c r="M13" s="64">
        <f t="shared" si="1"/>
        <v>33300</v>
      </c>
      <c r="N13" s="64">
        <f t="shared" si="2"/>
        <v>22200</v>
      </c>
      <c r="O13" s="64">
        <f t="shared" si="3"/>
        <v>0</v>
      </c>
    </row>
    <row r="14" spans="1:17" ht="24" customHeight="1">
      <c r="A14" s="61">
        <v>7</v>
      </c>
      <c r="B14" s="61" t="s">
        <v>953</v>
      </c>
      <c r="C14" s="61" t="s">
        <v>954</v>
      </c>
      <c r="D14" s="64">
        <v>100</v>
      </c>
      <c r="E14" s="64">
        <v>16000</v>
      </c>
      <c r="F14" s="64">
        <f t="shared" si="0"/>
        <v>1600000</v>
      </c>
      <c r="G14" s="64">
        <v>0</v>
      </c>
      <c r="H14" s="64">
        <f t="shared" si="4"/>
        <v>100</v>
      </c>
      <c r="I14" s="64">
        <v>100</v>
      </c>
      <c r="J14" s="64">
        <v>18500</v>
      </c>
      <c r="K14" s="64">
        <f t="shared" si="5"/>
        <v>1850000</v>
      </c>
      <c r="L14" s="64">
        <f t="shared" si="6"/>
        <v>250000</v>
      </c>
      <c r="M14" s="64">
        <f t="shared" si="1"/>
        <v>150000</v>
      </c>
      <c r="N14" s="64">
        <f t="shared" si="2"/>
        <v>100000</v>
      </c>
      <c r="O14" s="64">
        <f t="shared" si="3"/>
        <v>0</v>
      </c>
    </row>
    <row r="15" spans="1:17" ht="24" customHeight="1">
      <c r="A15" s="61">
        <v>8</v>
      </c>
      <c r="B15" s="785" t="s">
        <v>955</v>
      </c>
      <c r="C15" s="61" t="s">
        <v>956</v>
      </c>
      <c r="D15" s="64">
        <v>70</v>
      </c>
      <c r="E15" s="64">
        <v>16000</v>
      </c>
      <c r="F15" s="64">
        <f t="shared" si="0"/>
        <v>1120000</v>
      </c>
      <c r="G15" s="64">
        <v>0</v>
      </c>
      <c r="H15" s="64">
        <f t="shared" si="4"/>
        <v>70</v>
      </c>
      <c r="I15" s="64">
        <v>52</v>
      </c>
      <c r="J15" s="64">
        <v>18500</v>
      </c>
      <c r="K15" s="64">
        <f t="shared" si="5"/>
        <v>962000</v>
      </c>
      <c r="L15" s="64">
        <f t="shared" si="6"/>
        <v>130000</v>
      </c>
      <c r="M15" s="64">
        <f t="shared" si="1"/>
        <v>78000</v>
      </c>
      <c r="N15" s="64">
        <f t="shared" si="2"/>
        <v>52000</v>
      </c>
      <c r="O15" s="64">
        <f t="shared" si="3"/>
        <v>18</v>
      </c>
    </row>
    <row r="16" spans="1:17" ht="24" customHeight="1">
      <c r="A16" s="61">
        <v>9</v>
      </c>
      <c r="B16" s="61" t="s">
        <v>957</v>
      </c>
      <c r="C16" s="61" t="s">
        <v>958</v>
      </c>
      <c r="D16" s="64">
        <v>0</v>
      </c>
      <c r="E16" s="64">
        <v>0</v>
      </c>
      <c r="F16" s="64">
        <f t="shared" si="0"/>
        <v>0</v>
      </c>
      <c r="G16" s="64">
        <f>O15</f>
        <v>18</v>
      </c>
      <c r="H16" s="64">
        <f t="shared" si="4"/>
        <v>18</v>
      </c>
      <c r="I16" s="64">
        <v>5</v>
      </c>
      <c r="J16" s="64">
        <v>18500</v>
      </c>
      <c r="K16" s="64">
        <f t="shared" si="5"/>
        <v>92500</v>
      </c>
      <c r="L16" s="64">
        <f t="shared" si="6"/>
        <v>92500</v>
      </c>
      <c r="M16" s="64">
        <f t="shared" si="1"/>
        <v>55500</v>
      </c>
      <c r="N16" s="64">
        <f t="shared" si="2"/>
        <v>37000</v>
      </c>
      <c r="O16" s="64">
        <f t="shared" si="3"/>
        <v>13</v>
      </c>
    </row>
    <row r="17" spans="1:15" ht="24" customHeight="1">
      <c r="A17" s="61">
        <v>10</v>
      </c>
      <c r="B17" s="61" t="s">
        <v>959</v>
      </c>
      <c r="C17" s="61" t="s">
        <v>960</v>
      </c>
      <c r="D17" s="64">
        <v>100</v>
      </c>
      <c r="E17" s="64">
        <v>16000</v>
      </c>
      <c r="F17" s="64">
        <f t="shared" si="0"/>
        <v>1600000</v>
      </c>
      <c r="G17" s="64">
        <f>O16</f>
        <v>13</v>
      </c>
      <c r="H17" s="64">
        <f t="shared" si="4"/>
        <v>113</v>
      </c>
      <c r="I17" s="64">
        <v>96</v>
      </c>
      <c r="J17" s="64">
        <v>18500</v>
      </c>
      <c r="K17" s="64">
        <f t="shared" si="5"/>
        <v>1776000</v>
      </c>
      <c r="L17" s="64">
        <f t="shared" si="6"/>
        <v>240000</v>
      </c>
      <c r="M17" s="64">
        <f t="shared" si="1"/>
        <v>144000</v>
      </c>
      <c r="N17" s="64">
        <f t="shared" si="2"/>
        <v>96000</v>
      </c>
      <c r="O17" s="64">
        <f t="shared" si="3"/>
        <v>17</v>
      </c>
    </row>
    <row r="18" spans="1:15" s="56" customFormat="1" ht="26.1" customHeight="1">
      <c r="A18" s="66"/>
      <c r="B18" s="985" t="s">
        <v>961</v>
      </c>
      <c r="C18" s="986"/>
      <c r="D18" s="67">
        <f>SUM(D8:D17)</f>
        <v>750</v>
      </c>
      <c r="E18" s="67">
        <f>SUM(E8:E17)</f>
        <v>128000</v>
      </c>
      <c r="F18" s="67">
        <f>SUM(F8:F17)</f>
        <v>12000000</v>
      </c>
      <c r="G18" s="67"/>
      <c r="H18" s="67"/>
      <c r="I18" s="67">
        <f t="shared" ref="I18:O18" si="7">SUM(I8:I17)</f>
        <v>747</v>
      </c>
      <c r="J18" s="67">
        <f t="shared" si="7"/>
        <v>185000</v>
      </c>
      <c r="K18" s="67">
        <f t="shared" si="7"/>
        <v>13819500</v>
      </c>
      <c r="L18" s="67">
        <f t="shared" si="7"/>
        <v>1995500</v>
      </c>
      <c r="M18" s="67">
        <f t="shared" si="7"/>
        <v>1197300</v>
      </c>
      <c r="N18" s="67">
        <f t="shared" si="7"/>
        <v>798200</v>
      </c>
      <c r="O18" s="67">
        <f t="shared" si="7"/>
        <v>136</v>
      </c>
    </row>
    <row r="20" spans="1:15">
      <c r="A20" s="788" t="s">
        <v>734</v>
      </c>
      <c r="B20" s="788"/>
      <c r="C20" s="788"/>
      <c r="D20" s="788"/>
      <c r="E20" s="788"/>
      <c r="F20" s="788"/>
      <c r="G20" s="788"/>
      <c r="H20" s="788"/>
      <c r="I20" s="788"/>
      <c r="J20" s="788"/>
      <c r="K20" s="788"/>
      <c r="L20" s="788"/>
      <c r="M20" s="788"/>
      <c r="N20" s="788"/>
      <c r="O20" s="788"/>
    </row>
    <row r="21" spans="1:15">
      <c r="B21" s="56"/>
      <c r="D21" s="68"/>
      <c r="E21" s="54"/>
      <c r="F21" s="68"/>
      <c r="G21" s="68"/>
      <c r="H21" s="68"/>
      <c r="I21" s="68"/>
      <c r="J21" s="68"/>
      <c r="K21"/>
      <c r="L21" s="54"/>
      <c r="M21" s="68"/>
    </row>
    <row r="22" spans="1:15">
      <c r="B22" s="788" t="s">
        <v>498</v>
      </c>
      <c r="C22" s="987"/>
      <c r="D22" s="68"/>
      <c r="E22" s="54"/>
      <c r="H22" s="788" t="s">
        <v>735</v>
      </c>
      <c r="I22" s="788"/>
      <c r="J22" s="68"/>
      <c r="L22" s="68"/>
      <c r="M22" s="788" t="s">
        <v>497</v>
      </c>
      <c r="N22" s="788"/>
    </row>
    <row r="23" spans="1:15">
      <c r="B23" s="788" t="s">
        <v>736</v>
      </c>
      <c r="C23" s="987"/>
      <c r="D23" s="68"/>
      <c r="F23" s="68"/>
      <c r="G23" s="68"/>
      <c r="H23" s="788" t="s">
        <v>116</v>
      </c>
      <c r="I23" s="788"/>
      <c r="J23" s="68"/>
      <c r="L23" s="68"/>
      <c r="M23" s="788" t="s">
        <v>853</v>
      </c>
      <c r="N23" s="788"/>
    </row>
    <row r="24" spans="1:15">
      <c r="B24" s="56"/>
      <c r="C24" s="68"/>
      <c r="D24" s="69"/>
      <c r="E24" s="70"/>
      <c r="F24" s="71"/>
      <c r="G24" s="72"/>
      <c r="H24" s="69"/>
      <c r="I24" s="69"/>
      <c r="J24"/>
      <c r="K24" s="56"/>
      <c r="L24" s="56"/>
      <c r="M24" s="56"/>
    </row>
    <row r="25" spans="1:15">
      <c r="B25" s="56"/>
      <c r="C25" s="69"/>
      <c r="D25" s="16"/>
      <c r="E25" s="73"/>
      <c r="F25" s="16"/>
      <c r="G25"/>
      <c r="H25" s="69"/>
      <c r="I25" s="69"/>
      <c r="J25"/>
      <c r="K25" s="56"/>
      <c r="L25" s="56"/>
      <c r="M25" s="56"/>
    </row>
    <row r="26" spans="1:15">
      <c r="B26" s="56"/>
      <c r="C26" s="16"/>
      <c r="D26" s="16"/>
      <c r="E26" s="73"/>
      <c r="F26" s="16"/>
      <c r="G26"/>
      <c r="H26" s="69"/>
      <c r="I26" s="69"/>
      <c r="J26"/>
      <c r="K26"/>
      <c r="L26"/>
      <c r="M26"/>
    </row>
    <row r="27" spans="1:15" ht="17.25">
      <c r="B27" s="879" t="s">
        <v>962</v>
      </c>
      <c r="C27" s="879"/>
      <c r="D27" s="16"/>
      <c r="E27" s="74"/>
      <c r="H27" s="75" t="s">
        <v>118</v>
      </c>
      <c r="I27" s="75"/>
      <c r="J27" s="68"/>
      <c r="L27" s="16"/>
      <c r="M27" s="879" t="s">
        <v>117</v>
      </c>
      <c r="N27" s="879"/>
    </row>
  </sheetData>
  <mergeCells count="27">
    <mergeCell ref="O5:O7"/>
    <mergeCell ref="B23:C23"/>
    <mergeCell ref="H23:I23"/>
    <mergeCell ref="M23:N23"/>
    <mergeCell ref="B27:C27"/>
    <mergeCell ref="M27:N27"/>
    <mergeCell ref="B18:C18"/>
    <mergeCell ref="A20:O20"/>
    <mergeCell ref="B22:C22"/>
    <mergeCell ref="H22:I22"/>
    <mergeCell ref="M22:N22"/>
    <mergeCell ref="A1:O1"/>
    <mergeCell ref="A2:O2"/>
    <mergeCell ref="A3:O3"/>
    <mergeCell ref="D5:G5"/>
    <mergeCell ref="I5:K5"/>
    <mergeCell ref="M5:N6"/>
    <mergeCell ref="E6:F6"/>
    <mergeCell ref="J6:K6"/>
    <mergeCell ref="A5:A7"/>
    <mergeCell ref="B5:B7"/>
    <mergeCell ref="C5:C7"/>
    <mergeCell ref="D6:D7"/>
    <mergeCell ref="G6:G7"/>
    <mergeCell ref="H6:H7"/>
    <mergeCell ref="I6:I7"/>
    <mergeCell ref="L5:L7"/>
  </mergeCells>
  <pageMargins left="0.36111111111111099" right="0.7" top="0.7638888888888889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view="pageBreakPreview" zoomScale="110" zoomScaleNormal="120" zoomScalePageLayoutView="110" workbookViewId="0">
      <selection activeCell="A13" sqref="A13:H13"/>
    </sheetView>
  </sheetViews>
  <sheetFormatPr defaultColWidth="8.7109375" defaultRowHeight="15"/>
  <cols>
    <col min="1" max="1" width="8.28515625" style="38" customWidth="1"/>
    <col min="2" max="2" width="15.7109375" style="38" customWidth="1"/>
    <col min="3" max="3" width="14.42578125" style="38" customWidth="1"/>
    <col min="4" max="4" width="13.85546875" style="38" customWidth="1"/>
    <col min="5" max="7" width="12.7109375" style="38" customWidth="1"/>
    <col min="8" max="8" width="13.42578125" style="38" customWidth="1"/>
    <col min="9" max="16384" width="8.7109375" style="38"/>
  </cols>
  <sheetData>
    <row r="1" spans="1:11" ht="18.75">
      <c r="A1" s="1002" t="s">
        <v>18</v>
      </c>
      <c r="B1" s="1002"/>
      <c r="C1" s="1002"/>
      <c r="D1" s="1002"/>
      <c r="E1" s="1002"/>
      <c r="F1" s="1002"/>
      <c r="G1" s="1002"/>
      <c r="H1" s="1002"/>
    </row>
    <row r="2" spans="1:11" ht="18.75">
      <c r="A2" s="1002" t="s">
        <v>963</v>
      </c>
      <c r="B2" s="1002"/>
      <c r="C2" s="1002"/>
      <c r="D2" s="1002"/>
      <c r="E2" s="1002"/>
      <c r="F2" s="1002"/>
      <c r="G2" s="1002"/>
      <c r="H2" s="1002"/>
    </row>
    <row r="3" spans="1:11">
      <c r="A3" s="39"/>
      <c r="B3" s="39"/>
      <c r="C3" s="39"/>
      <c r="D3" s="39"/>
      <c r="E3" s="39"/>
      <c r="F3" s="39"/>
      <c r="G3" s="39"/>
      <c r="H3" s="39"/>
    </row>
    <row r="4" spans="1:11" ht="21" customHeight="1">
      <c r="A4" s="1003" t="s">
        <v>964</v>
      </c>
      <c r="B4" s="1008" t="s">
        <v>965</v>
      </c>
      <c r="C4" s="1003" t="s">
        <v>126</v>
      </c>
      <c r="D4" s="1003" t="s">
        <v>966</v>
      </c>
      <c r="E4" s="1003" t="s">
        <v>967</v>
      </c>
      <c r="F4" s="1003"/>
      <c r="G4" s="1003"/>
      <c r="H4" s="1003"/>
    </row>
    <row r="5" spans="1:11">
      <c r="A5" s="1003"/>
      <c r="B5" s="1008"/>
      <c r="C5" s="1003"/>
      <c r="D5" s="1003"/>
      <c r="E5" s="1004" t="s">
        <v>968</v>
      </c>
      <c r="F5" s="1004"/>
      <c r="G5" s="1004"/>
      <c r="H5" s="40" t="s">
        <v>969</v>
      </c>
    </row>
    <row r="6" spans="1:11" ht="21" customHeight="1">
      <c r="A6" s="41">
        <v>1</v>
      </c>
      <c r="B6" s="42">
        <v>12900000</v>
      </c>
      <c r="C6" s="42">
        <f>'[56]mesin bor'!$G$30</f>
        <v>8202000</v>
      </c>
      <c r="D6" s="42">
        <f>B6-C6</f>
        <v>4698000</v>
      </c>
      <c r="E6" s="42">
        <v>428910</v>
      </c>
      <c r="F6" s="42">
        <v>428910</v>
      </c>
      <c r="G6" s="42">
        <v>706440</v>
      </c>
      <c r="H6" s="42">
        <f>958740+C32</f>
        <v>3133740</v>
      </c>
      <c r="I6" s="53">
        <f>E6+F6+G6</f>
        <v>1564260</v>
      </c>
    </row>
    <row r="7" spans="1:11" ht="21" customHeight="1">
      <c r="A7" s="41">
        <f>A6+1</f>
        <v>2</v>
      </c>
      <c r="B7" s="42">
        <v>12900000</v>
      </c>
      <c r="C7" s="42">
        <f>'[56]titik kedua'!$G$20</f>
        <v>5983000</v>
      </c>
      <c r="D7" s="42">
        <f>B7-C7</f>
        <v>6917000</v>
      </c>
      <c r="E7" s="42">
        <f>D7*17%</f>
        <v>1175890</v>
      </c>
      <c r="F7" s="42">
        <f>D7*17%</f>
        <v>1175890</v>
      </c>
      <c r="G7" s="42">
        <f>D7*28%</f>
        <v>1936760</v>
      </c>
      <c r="H7" s="42">
        <f>D7*38%</f>
        <v>2628460</v>
      </c>
      <c r="I7" s="45">
        <f>E7+F7+G7</f>
        <v>4288540</v>
      </c>
    </row>
    <row r="8" spans="1:11" ht="21" customHeight="1">
      <c r="A8" s="41" t="s">
        <v>970</v>
      </c>
      <c r="B8" s="42">
        <v>25800000</v>
      </c>
      <c r="C8" s="42">
        <f>'[56]titik ketiga &amp; keempat'!$G$31</f>
        <v>17610500</v>
      </c>
      <c r="D8" s="42">
        <f>B8-C8</f>
        <v>8189500</v>
      </c>
      <c r="E8" s="1005">
        <v>5000000</v>
      </c>
      <c r="F8" s="1005"/>
      <c r="G8" s="1005"/>
      <c r="H8" s="42">
        <f>D8-E8</f>
        <v>3189500</v>
      </c>
      <c r="J8" s="45">
        <v>5000000</v>
      </c>
      <c r="K8" s="45">
        <f>D8-5000000</f>
        <v>3189500</v>
      </c>
    </row>
    <row r="9" spans="1:11" ht="21" customHeight="1">
      <c r="A9" s="43"/>
      <c r="B9" s="42"/>
      <c r="C9" s="42"/>
      <c r="D9" s="42"/>
      <c r="E9" s="42"/>
      <c r="F9" s="42"/>
      <c r="G9" s="42"/>
      <c r="H9" s="42"/>
      <c r="J9" s="45"/>
    </row>
    <row r="10" spans="1:11" ht="21" customHeight="1">
      <c r="A10" s="43"/>
      <c r="B10" s="42"/>
      <c r="C10" s="42"/>
      <c r="D10" s="42"/>
      <c r="E10" s="42"/>
      <c r="F10" s="42"/>
      <c r="G10" s="42"/>
      <c r="H10" s="42"/>
    </row>
    <row r="11" spans="1:11" ht="15.75">
      <c r="A11" s="44" t="s">
        <v>961</v>
      </c>
      <c r="B11" s="42">
        <f>SUM(B6:B10)</f>
        <v>51600000</v>
      </c>
      <c r="C11" s="42">
        <f>SUM(C6:C10)</f>
        <v>31795500</v>
      </c>
      <c r="D11" s="42">
        <f>SUM(D6:D10)</f>
        <v>19804500</v>
      </c>
      <c r="E11" s="1009">
        <f>E6+F6+G6+E7+F7+G7+E8</f>
        <v>10852800</v>
      </c>
      <c r="F11" s="1009"/>
      <c r="G11" s="1009"/>
      <c r="H11" s="42">
        <f>SUM(H6:H10)</f>
        <v>8951700</v>
      </c>
      <c r="J11" s="45">
        <f>H6-C32</f>
        <v>958740</v>
      </c>
    </row>
    <row r="12" spans="1:11">
      <c r="G12" s="45"/>
    </row>
    <row r="13" spans="1:11">
      <c r="A13" s="1010" t="s">
        <v>216</v>
      </c>
      <c r="B13" s="1010"/>
      <c r="C13" s="1010"/>
      <c r="D13" s="1010"/>
      <c r="E13" s="1010"/>
      <c r="F13" s="1010"/>
      <c r="G13" s="1010"/>
      <c r="H13" s="1010"/>
    </row>
    <row r="14" spans="1:11">
      <c r="A14" s="1010" t="s">
        <v>971</v>
      </c>
      <c r="B14" s="1010"/>
      <c r="C14" s="1010"/>
      <c r="D14" s="1010"/>
      <c r="E14" s="1010"/>
      <c r="F14" s="1010"/>
      <c r="G14" s="1010"/>
      <c r="H14" s="1010"/>
    </row>
    <row r="15" spans="1:11">
      <c r="A15" s="47"/>
      <c r="B15" s="46"/>
      <c r="C15" s="47"/>
      <c r="D15" s="47"/>
      <c r="E15" s="47"/>
      <c r="F15" s="48"/>
    </row>
    <row r="16" spans="1:11">
      <c r="A16" s="1006" t="s">
        <v>497</v>
      </c>
      <c r="B16" s="1006"/>
      <c r="C16" s="1006"/>
      <c r="D16" s="47"/>
      <c r="E16" s="47"/>
      <c r="F16" s="1006" t="s">
        <v>498</v>
      </c>
      <c r="G16" s="1006"/>
      <c r="H16" s="1006"/>
    </row>
    <row r="17" spans="1:8">
      <c r="A17" s="1006" t="s">
        <v>115</v>
      </c>
      <c r="B17" s="1006"/>
      <c r="C17" s="1006"/>
      <c r="F17" s="1006" t="s">
        <v>737</v>
      </c>
      <c r="G17" s="1006"/>
      <c r="H17" s="1006"/>
    </row>
    <row r="18" spans="1:8">
      <c r="A18" s="47"/>
      <c r="B18" s="47"/>
      <c r="C18" s="47"/>
      <c r="D18" s="47"/>
      <c r="E18" s="47"/>
      <c r="F18" s="47"/>
    </row>
    <row r="19" spans="1:8">
      <c r="A19" s="47"/>
      <c r="B19" s="47"/>
      <c r="C19" s="47"/>
      <c r="D19" s="47"/>
      <c r="E19" s="47"/>
      <c r="F19" s="47"/>
    </row>
    <row r="20" spans="1:8">
      <c r="A20" s="47"/>
      <c r="B20" s="47"/>
      <c r="C20" s="47"/>
      <c r="D20" s="47"/>
      <c r="E20" s="49"/>
      <c r="F20" s="47"/>
    </row>
    <row r="21" spans="1:8">
      <c r="A21" s="1007" t="s">
        <v>117</v>
      </c>
      <c r="B21" s="1007"/>
      <c r="C21" s="1007"/>
      <c r="E21" s="50"/>
      <c r="F21" s="1007" t="s">
        <v>118</v>
      </c>
      <c r="G21" s="1007"/>
      <c r="H21" s="1007"/>
    </row>
    <row r="27" spans="1:8">
      <c r="B27" s="51" t="s">
        <v>972</v>
      </c>
    </row>
    <row r="28" spans="1:8">
      <c r="A28" s="38">
        <v>1</v>
      </c>
      <c r="B28" s="38" t="s">
        <v>973</v>
      </c>
      <c r="C28" s="52">
        <v>450000</v>
      </c>
    </row>
    <row r="29" spans="1:8">
      <c r="A29" s="38">
        <v>2</v>
      </c>
      <c r="B29" s="38" t="s">
        <v>974</v>
      </c>
      <c r="C29" s="52">
        <v>275000</v>
      </c>
    </row>
    <row r="30" spans="1:8">
      <c r="A30" s="38">
        <v>3</v>
      </c>
      <c r="B30" s="38" t="s">
        <v>910</v>
      </c>
      <c r="C30" s="52">
        <v>1050000</v>
      </c>
    </row>
    <row r="31" spans="1:8">
      <c r="A31" s="38">
        <v>4</v>
      </c>
      <c r="B31" s="38" t="s">
        <v>975</v>
      </c>
      <c r="C31" s="52">
        <v>400000</v>
      </c>
    </row>
    <row r="32" spans="1:8">
      <c r="B32" s="38" t="s">
        <v>976</v>
      </c>
      <c r="C32" s="45">
        <f>SUM(C28:C31)</f>
        <v>2175000</v>
      </c>
    </row>
  </sheetData>
  <mergeCells count="18">
    <mergeCell ref="A17:C17"/>
    <mergeCell ref="F17:H17"/>
    <mergeCell ref="A21:C21"/>
    <mergeCell ref="F21:H21"/>
    <mergeCell ref="A4:A5"/>
    <mergeCell ref="B4:B5"/>
    <mergeCell ref="C4:C5"/>
    <mergeCell ref="D4:D5"/>
    <mergeCell ref="E11:G11"/>
    <mergeCell ref="A13:H13"/>
    <mergeCell ref="A14:H14"/>
    <mergeCell ref="A16:C16"/>
    <mergeCell ref="F16:H16"/>
    <mergeCell ref="A1:H1"/>
    <mergeCell ref="A2:H2"/>
    <mergeCell ref="E4:H4"/>
    <mergeCell ref="E5:G5"/>
    <mergeCell ref="E8:G8"/>
  </mergeCells>
  <pageMargins left="0.39583333333333298" right="0.75" top="1" bottom="1" header="0.5" footer="0.5"/>
  <pageSetup paperSize="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7"/>
  <sheetViews>
    <sheetView workbookViewId="0">
      <selection activeCell="N11" sqref="N11"/>
    </sheetView>
  </sheetViews>
  <sheetFormatPr defaultColWidth="8.7109375" defaultRowHeight="15"/>
  <cols>
    <col min="1" max="1" width="6.85546875" customWidth="1"/>
    <col min="2" max="2" width="22.7109375" customWidth="1"/>
    <col min="5" max="5" width="10.42578125" customWidth="1"/>
    <col min="6" max="6" width="15.5703125" customWidth="1"/>
    <col min="8" max="8" width="5.5703125" customWidth="1"/>
    <col min="9" max="9" width="17.140625" customWidth="1"/>
    <col min="10" max="10" width="11" customWidth="1"/>
    <col min="11" max="11" width="10.5703125" style="14" customWidth="1"/>
    <col min="13" max="13" width="11.140625" customWidth="1"/>
    <col min="14" max="14" width="15.5703125" customWidth="1"/>
  </cols>
  <sheetData>
    <row r="1" spans="1:14">
      <c r="A1" s="826" t="s">
        <v>18</v>
      </c>
      <c r="B1" s="826"/>
      <c r="C1" s="826"/>
      <c r="D1" s="826"/>
      <c r="E1" s="826"/>
      <c r="F1" s="826"/>
      <c r="G1" s="13"/>
      <c r="H1" s="826" t="s">
        <v>18</v>
      </c>
      <c r="I1" s="826"/>
      <c r="J1" s="826"/>
      <c r="K1" s="826"/>
      <c r="L1" s="826"/>
      <c r="M1" s="826"/>
      <c r="N1" s="826"/>
    </row>
    <row r="2" spans="1:14">
      <c r="A2" s="858" t="s">
        <v>977</v>
      </c>
      <c r="B2" s="858"/>
      <c r="C2" s="858"/>
      <c r="D2" s="858"/>
      <c r="E2" s="858"/>
      <c r="F2" s="858"/>
      <c r="G2" s="13"/>
      <c r="H2" s="858" t="s">
        <v>978</v>
      </c>
      <c r="I2" s="858"/>
      <c r="J2" s="858"/>
      <c r="K2" s="858"/>
      <c r="L2" s="858"/>
      <c r="M2" s="858"/>
      <c r="N2" s="858"/>
    </row>
    <row r="3" spans="1:14">
      <c r="A3" s="1011" t="s">
        <v>243</v>
      </c>
      <c r="B3" s="1011"/>
      <c r="C3" s="1013" t="s">
        <v>163</v>
      </c>
      <c r="D3" s="1013"/>
      <c r="E3" s="1013"/>
      <c r="F3" s="13"/>
      <c r="G3" s="13"/>
      <c r="H3" s="1011" t="s">
        <v>243</v>
      </c>
      <c r="I3" s="1011"/>
      <c r="J3" s="18"/>
      <c r="K3" s="1"/>
      <c r="L3" s="18"/>
      <c r="M3" s="19"/>
      <c r="N3" s="13"/>
    </row>
    <row r="4" spans="1:14">
      <c r="A4" s="1011" t="s">
        <v>164</v>
      </c>
      <c r="B4" s="1011"/>
      <c r="C4" s="19" t="s">
        <v>165</v>
      </c>
      <c r="D4" s="13"/>
      <c r="E4" s="13"/>
      <c r="F4" s="13"/>
      <c r="G4" s="13"/>
      <c r="H4" s="1011" t="s">
        <v>164</v>
      </c>
      <c r="I4" s="1011"/>
      <c r="J4" s="18"/>
      <c r="K4" s="1"/>
      <c r="L4" s="18"/>
      <c r="M4" s="13"/>
      <c r="N4" s="13"/>
    </row>
    <row r="5" spans="1:14">
      <c r="A5" s="1011" t="s">
        <v>166</v>
      </c>
      <c r="B5" s="1011"/>
      <c r="C5" s="19" t="s">
        <v>167</v>
      </c>
      <c r="D5" s="13"/>
      <c r="E5" s="13"/>
      <c r="F5" s="13"/>
      <c r="G5" s="13"/>
      <c r="H5" s="1011" t="s">
        <v>166</v>
      </c>
      <c r="I5" s="1011"/>
      <c r="J5" s="18"/>
      <c r="K5" s="1"/>
      <c r="L5" s="18"/>
      <c r="M5" s="13"/>
      <c r="N5" s="13"/>
    </row>
    <row r="6" spans="1:14" ht="30">
      <c r="A6" s="20" t="s">
        <v>858</v>
      </c>
      <c r="B6" s="20" t="s">
        <v>979</v>
      </c>
      <c r="C6" s="21" t="s">
        <v>980</v>
      </c>
      <c r="D6" s="21" t="s">
        <v>981</v>
      </c>
      <c r="E6" s="21" t="s">
        <v>982</v>
      </c>
      <c r="F6" s="20" t="s">
        <v>983</v>
      </c>
      <c r="G6" s="13"/>
      <c r="H6" s="20" t="s">
        <v>858</v>
      </c>
      <c r="I6" s="20" t="s">
        <v>979</v>
      </c>
      <c r="J6" s="20" t="s">
        <v>246</v>
      </c>
      <c r="K6" s="20" t="s">
        <v>984</v>
      </c>
      <c r="L6" s="20" t="s">
        <v>985</v>
      </c>
      <c r="M6" s="21" t="s">
        <v>986</v>
      </c>
      <c r="N6" s="20" t="s">
        <v>983</v>
      </c>
    </row>
    <row r="7" spans="1:14">
      <c r="A7" s="22">
        <v>1</v>
      </c>
      <c r="B7" s="23" t="s">
        <v>987</v>
      </c>
      <c r="C7" s="30">
        <v>1</v>
      </c>
      <c r="D7" s="25" t="s">
        <v>988</v>
      </c>
      <c r="E7" s="25">
        <v>500000</v>
      </c>
      <c r="F7" s="26">
        <f t="shared" ref="F7:F17" si="0">E7*C7</f>
        <v>500000</v>
      </c>
      <c r="G7" s="13"/>
      <c r="H7" s="31"/>
      <c r="I7" s="31" t="s">
        <v>989</v>
      </c>
      <c r="J7" s="31"/>
      <c r="K7" s="31"/>
      <c r="L7" s="31"/>
      <c r="M7" s="34"/>
      <c r="N7" s="35">
        <f>SUM(F18)</f>
        <v>3050000</v>
      </c>
    </row>
    <row r="8" spans="1:14">
      <c r="A8" s="32">
        <v>2</v>
      </c>
      <c r="B8" s="23" t="s">
        <v>990</v>
      </c>
      <c r="C8" s="24">
        <v>1</v>
      </c>
      <c r="D8" s="25" t="s">
        <v>988</v>
      </c>
      <c r="E8" s="25">
        <v>1000000</v>
      </c>
      <c r="F8" s="26">
        <f t="shared" si="0"/>
        <v>1000000</v>
      </c>
      <c r="G8" s="33"/>
      <c r="H8" s="22">
        <v>1</v>
      </c>
      <c r="I8" s="23" t="s">
        <v>991</v>
      </c>
      <c r="J8" s="786" t="s">
        <v>992</v>
      </c>
      <c r="K8" s="22">
        <v>2</v>
      </c>
      <c r="L8" s="36">
        <v>250000</v>
      </c>
      <c r="M8" s="25">
        <f t="shared" ref="M8:M10" si="1">L8*K8</f>
        <v>500000</v>
      </c>
      <c r="N8" s="26"/>
    </row>
    <row r="9" spans="1:14">
      <c r="A9" s="22">
        <v>3</v>
      </c>
      <c r="B9" s="23" t="s">
        <v>987</v>
      </c>
      <c r="C9" s="24">
        <v>1</v>
      </c>
      <c r="D9" s="25" t="s">
        <v>988</v>
      </c>
      <c r="E9" s="25">
        <v>200000</v>
      </c>
      <c r="F9" s="26">
        <f t="shared" si="0"/>
        <v>200000</v>
      </c>
      <c r="G9" s="13"/>
      <c r="H9" s="32">
        <v>2</v>
      </c>
      <c r="I9" s="23" t="s">
        <v>993</v>
      </c>
      <c r="J9" s="786" t="s">
        <v>994</v>
      </c>
      <c r="K9" s="22">
        <v>6</v>
      </c>
      <c r="L9" s="36">
        <v>250000</v>
      </c>
      <c r="M9" s="25">
        <f t="shared" si="1"/>
        <v>1500000</v>
      </c>
      <c r="N9" s="26"/>
    </row>
    <row r="10" spans="1:14">
      <c r="A10" s="22">
        <v>4</v>
      </c>
      <c r="B10" s="23" t="s">
        <v>995</v>
      </c>
      <c r="C10" s="24">
        <v>1</v>
      </c>
      <c r="D10" s="25" t="s">
        <v>988</v>
      </c>
      <c r="E10" s="25">
        <v>200000</v>
      </c>
      <c r="F10" s="26">
        <f t="shared" si="0"/>
        <v>200000</v>
      </c>
      <c r="G10" s="13"/>
      <c r="H10" s="22">
        <v>3</v>
      </c>
      <c r="I10" s="23" t="s">
        <v>991</v>
      </c>
      <c r="J10" s="787" t="s">
        <v>996</v>
      </c>
      <c r="K10" s="22">
        <v>30</v>
      </c>
      <c r="L10" s="36">
        <v>230000</v>
      </c>
      <c r="M10" s="25">
        <f t="shared" si="1"/>
        <v>6900000</v>
      </c>
      <c r="N10" s="26"/>
    </row>
    <row r="11" spans="1:14">
      <c r="A11" s="22">
        <v>5</v>
      </c>
      <c r="B11" s="23" t="s">
        <v>997</v>
      </c>
      <c r="C11" s="24">
        <v>20</v>
      </c>
      <c r="D11" s="25" t="s">
        <v>998</v>
      </c>
      <c r="E11" s="25">
        <v>10000</v>
      </c>
      <c r="F11" s="26">
        <f t="shared" si="0"/>
        <v>200000</v>
      </c>
      <c r="G11" s="13"/>
      <c r="H11" s="22">
        <v>4</v>
      </c>
      <c r="I11" s="23" t="s">
        <v>991</v>
      </c>
      <c r="J11" s="786" t="s">
        <v>693</v>
      </c>
      <c r="K11" s="22"/>
      <c r="L11" s="23"/>
      <c r="M11" s="25">
        <v>500000</v>
      </c>
      <c r="N11" s="26"/>
    </row>
    <row r="12" spans="1:14">
      <c r="A12" s="22">
        <v>6</v>
      </c>
      <c r="B12" s="23" t="s">
        <v>999</v>
      </c>
      <c r="C12" s="24">
        <v>1</v>
      </c>
      <c r="D12" s="25" t="s">
        <v>988</v>
      </c>
      <c r="E12" s="25">
        <v>250000</v>
      </c>
      <c r="F12" s="26">
        <f t="shared" si="0"/>
        <v>250000</v>
      </c>
      <c r="G12" s="13"/>
      <c r="H12" s="22">
        <v>5</v>
      </c>
      <c r="I12" s="23"/>
      <c r="J12" s="23"/>
      <c r="K12" s="22"/>
      <c r="L12" s="23"/>
      <c r="M12" s="25"/>
      <c r="N12" s="26"/>
    </row>
    <row r="13" spans="1:14">
      <c r="A13" s="22">
        <v>7</v>
      </c>
      <c r="B13" s="23" t="s">
        <v>997</v>
      </c>
      <c r="C13" s="24">
        <v>10</v>
      </c>
      <c r="D13" s="25" t="s">
        <v>998</v>
      </c>
      <c r="E13" s="25">
        <v>10000</v>
      </c>
      <c r="F13" s="26">
        <f t="shared" si="0"/>
        <v>100000</v>
      </c>
      <c r="G13" s="13"/>
      <c r="H13" s="22">
        <v>6</v>
      </c>
      <c r="I13" s="23"/>
      <c r="J13" s="23"/>
      <c r="K13" s="22"/>
      <c r="L13" s="23"/>
      <c r="M13" s="25"/>
      <c r="N13" s="26"/>
    </row>
    <row r="14" spans="1:14">
      <c r="A14" s="22">
        <v>9</v>
      </c>
      <c r="B14" s="23" t="s">
        <v>997</v>
      </c>
      <c r="C14" s="24">
        <v>20</v>
      </c>
      <c r="D14" s="25" t="s">
        <v>998</v>
      </c>
      <c r="E14" s="25">
        <v>10000</v>
      </c>
      <c r="F14" s="26">
        <f t="shared" si="0"/>
        <v>200000</v>
      </c>
      <c r="G14" s="13"/>
      <c r="H14" s="22">
        <v>7</v>
      </c>
      <c r="I14" s="23"/>
      <c r="J14" s="23"/>
      <c r="K14" s="22"/>
      <c r="L14" s="23"/>
      <c r="M14" s="25"/>
      <c r="N14" s="26"/>
    </row>
    <row r="15" spans="1:14">
      <c r="A15" s="22">
        <v>10</v>
      </c>
      <c r="B15" s="23" t="s">
        <v>997</v>
      </c>
      <c r="C15" s="24">
        <v>10</v>
      </c>
      <c r="D15" s="25" t="s">
        <v>998</v>
      </c>
      <c r="E15" s="25">
        <v>10000</v>
      </c>
      <c r="F15" s="26">
        <f t="shared" si="0"/>
        <v>100000</v>
      </c>
      <c r="G15" s="13"/>
      <c r="H15" s="22">
        <v>8</v>
      </c>
      <c r="I15" s="23"/>
      <c r="J15" s="23"/>
      <c r="K15" s="22"/>
      <c r="L15" s="23"/>
      <c r="M15" s="25"/>
      <c r="N15" s="26"/>
    </row>
    <row r="16" spans="1:14">
      <c r="A16" s="22">
        <v>11</v>
      </c>
      <c r="B16" s="23" t="s">
        <v>997</v>
      </c>
      <c r="C16" s="24">
        <v>20</v>
      </c>
      <c r="D16" s="25" t="s">
        <v>998</v>
      </c>
      <c r="E16" s="25">
        <v>10000</v>
      </c>
      <c r="F16" s="26">
        <f t="shared" si="0"/>
        <v>200000</v>
      </c>
      <c r="G16" s="13"/>
      <c r="H16" s="22"/>
      <c r="I16" s="27" t="s">
        <v>17</v>
      </c>
      <c r="J16" s="27"/>
      <c r="K16" s="27"/>
      <c r="L16" s="27"/>
      <c r="M16" s="37">
        <f>SUM(M8:M15)</f>
        <v>9400000</v>
      </c>
      <c r="N16" s="28">
        <f>M16-N7</f>
        <v>6350000</v>
      </c>
    </row>
    <row r="17" spans="1:14">
      <c r="A17" s="22">
        <v>12</v>
      </c>
      <c r="B17" s="23" t="s">
        <v>997</v>
      </c>
      <c r="C17" s="24">
        <v>10</v>
      </c>
      <c r="D17" s="25" t="s">
        <v>1000</v>
      </c>
      <c r="E17" s="25">
        <v>10000</v>
      </c>
      <c r="F17" s="26">
        <f t="shared" si="0"/>
        <v>100000</v>
      </c>
      <c r="G17" s="13"/>
      <c r="H17" s="13"/>
      <c r="I17" s="13"/>
      <c r="J17" s="13"/>
      <c r="K17" s="1"/>
      <c r="L17" s="13"/>
      <c r="M17" s="13"/>
      <c r="N17" s="13"/>
    </row>
    <row r="18" spans="1:14">
      <c r="A18" s="22"/>
      <c r="B18" s="27" t="s">
        <v>17</v>
      </c>
      <c r="C18" s="27"/>
      <c r="D18" s="27"/>
      <c r="E18" s="27"/>
      <c r="F18" s="28">
        <f>SUM(F7:F17)</f>
        <v>3050000</v>
      </c>
      <c r="G18" s="13"/>
      <c r="H18" s="13"/>
      <c r="I18" s="13"/>
      <c r="J18" s="13"/>
      <c r="K18" s="1"/>
      <c r="L18" s="13"/>
      <c r="M18" s="13"/>
      <c r="N18" s="13"/>
    </row>
    <row r="19" spans="1:14">
      <c r="A19" s="1012" t="s">
        <v>216</v>
      </c>
      <c r="B19" s="1012"/>
      <c r="C19" s="1012"/>
      <c r="D19" s="1012"/>
      <c r="E19" s="1012"/>
      <c r="F19" s="1012"/>
      <c r="G19" s="13"/>
      <c r="H19" s="13"/>
      <c r="I19" s="13"/>
      <c r="J19" s="13"/>
      <c r="K19" s="1"/>
      <c r="L19" s="13"/>
      <c r="M19" s="13"/>
      <c r="N19" s="13"/>
    </row>
    <row r="20" spans="1:14">
      <c r="A20" s="1013" t="s">
        <v>971</v>
      </c>
      <c r="B20" s="1013"/>
      <c r="C20" s="1013"/>
      <c r="D20" s="1013"/>
      <c r="E20" s="1013"/>
      <c r="F20" s="1013"/>
      <c r="G20" s="13"/>
      <c r="H20" s="13"/>
      <c r="I20" s="13"/>
      <c r="J20" s="13"/>
      <c r="K20" s="1"/>
      <c r="L20" s="13"/>
      <c r="M20" s="13"/>
      <c r="N20" s="13"/>
    </row>
    <row r="21" spans="1:14">
      <c r="A21" s="13"/>
      <c r="B21" s="19"/>
      <c r="C21" s="13"/>
      <c r="D21" s="13"/>
      <c r="E21" s="13"/>
      <c r="F21" s="1"/>
      <c r="G21" s="13"/>
      <c r="H21" s="13"/>
      <c r="I21" s="13"/>
      <c r="J21" s="13"/>
      <c r="K21" s="1"/>
      <c r="L21" s="13"/>
      <c r="M21" s="13"/>
      <c r="N21" s="13"/>
    </row>
    <row r="22" spans="1:14">
      <c r="A22" s="13"/>
      <c r="B22" s="1"/>
      <c r="C22" s="13"/>
      <c r="D22" s="1014" t="s">
        <v>1001</v>
      </c>
      <c r="E22" s="1014"/>
      <c r="F22" s="1014"/>
      <c r="G22" s="13"/>
      <c r="H22" s="13"/>
      <c r="I22" s="13"/>
      <c r="J22" s="13"/>
      <c r="K22" s="1"/>
      <c r="L22" s="13"/>
      <c r="M22" s="13"/>
      <c r="N22" s="13"/>
    </row>
    <row r="23" spans="1:14">
      <c r="A23" s="13"/>
      <c r="B23" s="1" t="s">
        <v>115</v>
      </c>
      <c r="C23" s="13"/>
      <c r="D23" s="1014" t="s">
        <v>737</v>
      </c>
      <c r="E23" s="1014"/>
      <c r="F23" s="1014"/>
      <c r="G23" s="13"/>
      <c r="H23" s="13"/>
      <c r="I23" s="13"/>
      <c r="J23" s="13"/>
      <c r="K23" s="1"/>
      <c r="L23" s="13"/>
      <c r="M23" s="13"/>
      <c r="N23" s="13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"/>
      <c r="L24" s="13"/>
      <c r="M24" s="13"/>
      <c r="N24" s="13"/>
    </row>
    <row r="25" spans="1:1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"/>
      <c r="L25" s="13"/>
      <c r="M25" s="13"/>
      <c r="N25" s="13"/>
    </row>
    <row r="26" spans="1:14">
      <c r="A26" s="13"/>
      <c r="B26" s="13"/>
      <c r="C26" s="13"/>
      <c r="D26" s="13"/>
      <c r="E26" s="29"/>
      <c r="F26" s="13"/>
      <c r="G26" s="13"/>
      <c r="H26" s="13"/>
      <c r="I26" s="13"/>
      <c r="J26" s="13"/>
      <c r="K26" s="1"/>
      <c r="L26" s="13"/>
      <c r="M26" s="13"/>
      <c r="N26" s="13"/>
    </row>
    <row r="27" spans="1:14">
      <c r="A27" s="13"/>
      <c r="B27" s="15" t="s">
        <v>117</v>
      </c>
      <c r="C27" s="16"/>
      <c r="D27" s="879" t="s">
        <v>118</v>
      </c>
      <c r="E27" s="879"/>
      <c r="F27" s="879"/>
      <c r="G27" s="13"/>
      <c r="H27" s="13"/>
      <c r="I27" s="13"/>
      <c r="J27" s="13"/>
      <c r="K27" s="1"/>
      <c r="L27" s="13"/>
      <c r="M27" s="13"/>
      <c r="N27" s="13"/>
    </row>
  </sheetData>
  <mergeCells count="16">
    <mergeCell ref="A20:F20"/>
    <mergeCell ref="D22:F22"/>
    <mergeCell ref="D23:F23"/>
    <mergeCell ref="D27:F27"/>
    <mergeCell ref="A4:B4"/>
    <mergeCell ref="H4:I4"/>
    <mergeCell ref="A5:B5"/>
    <mergeCell ref="H5:I5"/>
    <mergeCell ref="A19:F19"/>
    <mergeCell ref="A1:F1"/>
    <mergeCell ref="H1:N1"/>
    <mergeCell ref="A2:F2"/>
    <mergeCell ref="H2:N2"/>
    <mergeCell ref="A3:B3"/>
    <mergeCell ref="C3:E3"/>
    <mergeCell ref="H3:I3"/>
  </mergeCells>
  <pageMargins left="0.75" right="0.75" top="1" bottom="1" header="0.5" footer="0.5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31"/>
  <sheetViews>
    <sheetView view="pageLayout" zoomScaleNormal="100" workbookViewId="0">
      <selection activeCell="J31" sqref="J31"/>
    </sheetView>
  </sheetViews>
  <sheetFormatPr defaultColWidth="8.7109375" defaultRowHeight="15"/>
  <cols>
    <col min="1" max="1" width="7" customWidth="1"/>
    <col min="2" max="2" width="38.42578125" customWidth="1"/>
    <col min="5" max="5" width="11.42578125" customWidth="1"/>
    <col min="6" max="6" width="15.5703125" customWidth="1"/>
  </cols>
  <sheetData>
    <row r="2" spans="1:6">
      <c r="A2" s="826" t="s">
        <v>18</v>
      </c>
      <c r="B2" s="826"/>
      <c r="C2" s="826"/>
      <c r="D2" s="826"/>
      <c r="E2" s="826"/>
      <c r="F2" s="826"/>
    </row>
    <row r="3" spans="1:6">
      <c r="A3" s="858" t="s">
        <v>1002</v>
      </c>
      <c r="B3" s="858"/>
      <c r="C3" s="858"/>
      <c r="D3" s="858"/>
      <c r="E3" s="858"/>
      <c r="F3" s="858"/>
    </row>
    <row r="4" spans="1:6">
      <c r="A4" s="1011" t="s">
        <v>243</v>
      </c>
      <c r="B4" s="1011"/>
      <c r="C4" s="1013" t="s">
        <v>163</v>
      </c>
      <c r="D4" s="1013"/>
      <c r="E4" s="1013"/>
      <c r="F4" s="13"/>
    </row>
    <row r="5" spans="1:6">
      <c r="A5" s="1011" t="s">
        <v>164</v>
      </c>
      <c r="B5" s="1011"/>
      <c r="C5" s="19" t="s">
        <v>165</v>
      </c>
      <c r="D5" s="13"/>
      <c r="E5" s="13"/>
      <c r="F5" s="13"/>
    </row>
    <row r="6" spans="1:6">
      <c r="A6" s="1011" t="s">
        <v>166</v>
      </c>
      <c r="B6" s="1011"/>
      <c r="C6" s="19" t="s">
        <v>167</v>
      </c>
      <c r="D6" s="13"/>
      <c r="E6" s="13"/>
      <c r="F6" s="13"/>
    </row>
    <row r="7" spans="1:6" ht="30">
      <c r="A7" s="20" t="s">
        <v>858</v>
      </c>
      <c r="B7" s="20" t="s">
        <v>979</v>
      </c>
      <c r="C7" s="21" t="s">
        <v>980</v>
      </c>
      <c r="D7" s="21" t="s">
        <v>981</v>
      </c>
      <c r="E7" s="21" t="s">
        <v>982</v>
      </c>
      <c r="F7" s="20" t="s">
        <v>983</v>
      </c>
    </row>
    <row r="8" spans="1:6">
      <c r="A8" s="22">
        <v>1</v>
      </c>
      <c r="B8" s="23" t="s">
        <v>1003</v>
      </c>
      <c r="C8" s="24">
        <v>1</v>
      </c>
      <c r="D8" s="25" t="s">
        <v>988</v>
      </c>
      <c r="E8" s="25">
        <v>500000</v>
      </c>
      <c r="F8" s="26">
        <f t="shared" ref="F8:F21" si="0">E8*C8</f>
        <v>500000</v>
      </c>
    </row>
    <row r="9" spans="1:6">
      <c r="A9" s="22">
        <v>2</v>
      </c>
      <c r="B9" s="23" t="s">
        <v>1004</v>
      </c>
      <c r="C9" s="24">
        <v>1</v>
      </c>
      <c r="D9" s="25" t="s">
        <v>988</v>
      </c>
      <c r="E9" s="25">
        <v>50000</v>
      </c>
      <c r="F9" s="26">
        <f t="shared" si="0"/>
        <v>50000</v>
      </c>
    </row>
    <row r="10" spans="1:6">
      <c r="A10" s="22">
        <v>3</v>
      </c>
      <c r="B10" s="23" t="s">
        <v>1004</v>
      </c>
      <c r="C10" s="24">
        <v>1</v>
      </c>
      <c r="D10" s="25" t="s">
        <v>988</v>
      </c>
      <c r="E10" s="25">
        <v>50000</v>
      </c>
      <c r="F10" s="26">
        <f t="shared" si="0"/>
        <v>50000</v>
      </c>
    </row>
    <row r="11" spans="1:6">
      <c r="A11" s="22">
        <v>4</v>
      </c>
      <c r="B11" s="23" t="s">
        <v>1005</v>
      </c>
      <c r="C11" s="24">
        <v>1</v>
      </c>
      <c r="D11" s="25" t="s">
        <v>988</v>
      </c>
      <c r="E11" s="25">
        <v>70000</v>
      </c>
      <c r="F11" s="26">
        <f t="shared" si="0"/>
        <v>70000</v>
      </c>
    </row>
    <row r="12" spans="1:6">
      <c r="A12" s="22">
        <v>5</v>
      </c>
      <c r="B12" s="23" t="s">
        <v>1006</v>
      </c>
      <c r="C12" s="24">
        <v>2</v>
      </c>
      <c r="D12" s="25" t="s">
        <v>1007</v>
      </c>
      <c r="E12" s="25">
        <v>110000</v>
      </c>
      <c r="F12" s="26">
        <f t="shared" si="0"/>
        <v>220000</v>
      </c>
    </row>
    <row r="13" spans="1:6">
      <c r="A13" s="22">
        <v>6</v>
      </c>
      <c r="B13" s="23" t="s">
        <v>327</v>
      </c>
      <c r="C13" s="24">
        <v>1</v>
      </c>
      <c r="D13" s="25" t="s">
        <v>988</v>
      </c>
      <c r="E13" s="25">
        <v>150000</v>
      </c>
      <c r="F13" s="26">
        <f t="shared" si="0"/>
        <v>150000</v>
      </c>
    </row>
    <row r="14" spans="1:6">
      <c r="A14" s="22">
        <v>7</v>
      </c>
      <c r="B14" s="23" t="s">
        <v>1008</v>
      </c>
      <c r="C14" s="24">
        <v>1</v>
      </c>
      <c r="D14" s="25" t="s">
        <v>1009</v>
      </c>
      <c r="E14" s="25">
        <v>60000</v>
      </c>
      <c r="F14" s="26">
        <f t="shared" si="0"/>
        <v>60000</v>
      </c>
    </row>
    <row r="15" spans="1:6">
      <c r="A15" s="22">
        <v>8</v>
      </c>
      <c r="B15" s="23" t="s">
        <v>1004</v>
      </c>
      <c r="C15" s="24">
        <v>1</v>
      </c>
      <c r="D15" s="25" t="s">
        <v>988</v>
      </c>
      <c r="E15" s="25">
        <v>50000</v>
      </c>
      <c r="F15" s="26">
        <f t="shared" si="0"/>
        <v>50000</v>
      </c>
    </row>
    <row r="16" spans="1:6">
      <c r="A16" s="22">
        <v>9</v>
      </c>
      <c r="B16" s="23" t="s">
        <v>1010</v>
      </c>
      <c r="C16" s="24">
        <v>1</v>
      </c>
      <c r="D16" s="25" t="s">
        <v>988</v>
      </c>
      <c r="E16" s="25">
        <v>200000</v>
      </c>
      <c r="F16" s="26">
        <f t="shared" si="0"/>
        <v>200000</v>
      </c>
    </row>
    <row r="17" spans="1:6">
      <c r="A17" s="22">
        <v>10</v>
      </c>
      <c r="B17" s="23" t="s">
        <v>1011</v>
      </c>
      <c r="C17" s="24">
        <v>2</v>
      </c>
      <c r="D17" s="25" t="s">
        <v>1007</v>
      </c>
      <c r="E17" s="25">
        <v>15000</v>
      </c>
      <c r="F17" s="26">
        <f t="shared" si="0"/>
        <v>30000</v>
      </c>
    </row>
    <row r="18" spans="1:6">
      <c r="A18" s="22">
        <v>11</v>
      </c>
      <c r="B18" s="23" t="s">
        <v>1012</v>
      </c>
      <c r="C18" s="24">
        <v>1</v>
      </c>
      <c r="D18" s="25" t="s">
        <v>988</v>
      </c>
      <c r="E18" s="25">
        <v>100000</v>
      </c>
      <c r="F18" s="26">
        <f t="shared" si="0"/>
        <v>100000</v>
      </c>
    </row>
    <row r="19" spans="1:6">
      <c r="A19" s="22">
        <v>12</v>
      </c>
      <c r="B19" s="23" t="s">
        <v>1013</v>
      </c>
      <c r="C19" s="24">
        <v>13</v>
      </c>
      <c r="D19" s="25" t="s">
        <v>1007</v>
      </c>
      <c r="E19" s="25">
        <v>10000</v>
      </c>
      <c r="F19" s="26">
        <f t="shared" si="0"/>
        <v>130000</v>
      </c>
    </row>
    <row r="20" spans="1:6">
      <c r="A20" s="22">
        <v>13</v>
      </c>
      <c r="B20" s="23" t="s">
        <v>1014</v>
      </c>
      <c r="C20" s="24">
        <v>1</v>
      </c>
      <c r="D20" s="25" t="s">
        <v>1007</v>
      </c>
      <c r="E20" s="25">
        <v>40000</v>
      </c>
      <c r="F20" s="26">
        <f t="shared" si="0"/>
        <v>40000</v>
      </c>
    </row>
    <row r="21" spans="1:6">
      <c r="A21" s="22">
        <v>14</v>
      </c>
      <c r="B21" s="23" t="s">
        <v>1015</v>
      </c>
      <c r="C21" s="24">
        <v>10</v>
      </c>
      <c r="D21" s="25" t="s">
        <v>998</v>
      </c>
      <c r="E21" s="25">
        <v>10000</v>
      </c>
      <c r="F21" s="26">
        <f t="shared" si="0"/>
        <v>100000</v>
      </c>
    </row>
    <row r="22" spans="1:6">
      <c r="A22" s="22"/>
      <c r="B22" s="27" t="s">
        <v>17</v>
      </c>
      <c r="C22" s="27"/>
      <c r="D22" s="27"/>
      <c r="E22" s="27"/>
      <c r="F22" s="28">
        <f>SUM(F8:F21)</f>
        <v>1750000</v>
      </c>
    </row>
    <row r="23" spans="1:6">
      <c r="A23" s="1012" t="s">
        <v>216</v>
      </c>
      <c r="B23" s="1012"/>
      <c r="C23" s="1012"/>
      <c r="D23" s="1012"/>
      <c r="E23" s="1012"/>
      <c r="F23" s="1012"/>
    </row>
    <row r="24" spans="1:6">
      <c r="A24" s="1013" t="s">
        <v>971</v>
      </c>
      <c r="B24" s="1013"/>
      <c r="C24" s="1013"/>
      <c r="D24" s="1013"/>
      <c r="E24" s="1013"/>
      <c r="F24" s="1013"/>
    </row>
    <row r="25" spans="1:6">
      <c r="A25" s="13"/>
      <c r="B25" s="19"/>
      <c r="C25" s="13"/>
      <c r="D25" s="13"/>
      <c r="E25" s="13"/>
      <c r="F25" s="1"/>
    </row>
    <row r="26" spans="1:6">
      <c r="A26" s="13"/>
      <c r="B26" s="1"/>
      <c r="C26" s="13"/>
      <c r="D26" s="1014" t="s">
        <v>1001</v>
      </c>
      <c r="E26" s="1014"/>
      <c r="F26" s="1014"/>
    </row>
    <row r="27" spans="1:6">
      <c r="A27" s="13"/>
      <c r="B27" s="1" t="s">
        <v>115</v>
      </c>
      <c r="C27" s="13"/>
      <c r="D27" s="1014" t="s">
        <v>737</v>
      </c>
      <c r="E27" s="1014"/>
      <c r="F27" s="1014"/>
    </row>
    <row r="28" spans="1:6">
      <c r="A28" s="13"/>
      <c r="B28" s="13"/>
      <c r="C28" s="13"/>
      <c r="D28" s="13"/>
      <c r="E28" s="13"/>
      <c r="F28" s="13"/>
    </row>
    <row r="29" spans="1:6">
      <c r="A29" s="13"/>
      <c r="B29" s="13"/>
      <c r="C29" s="13"/>
      <c r="D29" s="13"/>
      <c r="E29" s="13"/>
      <c r="F29" s="13"/>
    </row>
    <row r="30" spans="1:6">
      <c r="A30" s="13"/>
      <c r="B30" s="13"/>
      <c r="C30" s="13"/>
      <c r="D30" s="13"/>
      <c r="E30" s="29"/>
      <c r="F30" s="13"/>
    </row>
    <row r="31" spans="1:6">
      <c r="A31" s="13"/>
      <c r="B31" s="15" t="s">
        <v>117</v>
      </c>
      <c r="C31" s="16"/>
      <c r="D31" s="879" t="s">
        <v>118</v>
      </c>
      <c r="E31" s="879"/>
      <c r="F31" s="879"/>
    </row>
  </sheetData>
  <mergeCells count="11">
    <mergeCell ref="D31:F31"/>
    <mergeCell ref="A6:B6"/>
    <mergeCell ref="A23:F23"/>
    <mergeCell ref="A24:F24"/>
    <mergeCell ref="D26:F26"/>
    <mergeCell ref="D27:F27"/>
    <mergeCell ref="A2:F2"/>
    <mergeCell ref="A3:F3"/>
    <mergeCell ref="A4:B4"/>
    <mergeCell ref="C4:E4"/>
    <mergeCell ref="A5:B5"/>
  </mergeCells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F21"/>
  <sheetViews>
    <sheetView view="pageLayout" topLeftCell="A4" zoomScaleNormal="100" workbookViewId="0">
      <selection activeCell="A3" sqref="A3:F3"/>
    </sheetView>
  </sheetViews>
  <sheetFormatPr defaultColWidth="8.7109375" defaultRowHeight="15"/>
  <cols>
    <col min="2" max="2" width="18.140625" customWidth="1"/>
    <col min="3" max="3" width="24.5703125" customWidth="1"/>
    <col min="4" max="4" width="12.140625" customWidth="1"/>
    <col min="5" max="5" width="13.28515625" customWidth="1"/>
    <col min="6" max="6" width="14.85546875" customWidth="1"/>
  </cols>
  <sheetData>
    <row r="2" spans="1:6">
      <c r="A2" s="858" t="s">
        <v>1016</v>
      </c>
      <c r="B2" s="858"/>
      <c r="C2" s="858"/>
      <c r="D2" s="858"/>
      <c r="E2" s="858"/>
      <c r="F2" s="858"/>
    </row>
    <row r="3" spans="1:6">
      <c r="A3" s="858" t="s">
        <v>1017</v>
      </c>
      <c r="B3" s="858"/>
      <c r="C3" s="858"/>
      <c r="D3" s="858"/>
      <c r="E3" s="858"/>
      <c r="F3" s="858"/>
    </row>
    <row r="4" spans="1:6">
      <c r="A4" s="858" t="s">
        <v>856</v>
      </c>
      <c r="B4" s="858"/>
      <c r="C4" s="858"/>
      <c r="D4" s="858"/>
      <c r="E4" s="858"/>
      <c r="F4" s="858"/>
    </row>
    <row r="5" spans="1:6">
      <c r="A5" s="1015" t="s">
        <v>1018</v>
      </c>
      <c r="B5" s="1015"/>
      <c r="C5" s="1015"/>
      <c r="D5" s="1"/>
      <c r="E5" s="1"/>
      <c r="F5" s="1"/>
    </row>
    <row r="6" spans="1:6" ht="41.1" customHeight="1">
      <c r="A6" s="1018" t="s">
        <v>3</v>
      </c>
      <c r="B6" s="1018" t="s">
        <v>1019</v>
      </c>
      <c r="C6" s="1020" t="s">
        <v>1020</v>
      </c>
      <c r="D6" s="1024">
        <v>0.2</v>
      </c>
      <c r="E6" s="1024">
        <v>0.8</v>
      </c>
      <c r="F6" s="1026" t="s">
        <v>935</v>
      </c>
    </row>
    <row r="7" spans="1:6" ht="15.95" customHeight="1">
      <c r="A7" s="1019"/>
      <c r="B7" s="1019"/>
      <c r="C7" s="1021"/>
      <c r="D7" s="1025"/>
      <c r="E7" s="1025"/>
      <c r="F7" s="1027"/>
    </row>
    <row r="8" spans="1:6" ht="41.1" customHeight="1">
      <c r="A8" s="2">
        <v>1</v>
      </c>
      <c r="B8" s="3" t="s">
        <v>1021</v>
      </c>
      <c r="C8" s="1022">
        <f>SUM('RL JAN-DES'!C35)</f>
        <v>130137153</v>
      </c>
      <c r="D8" s="4">
        <f>C8*D6</f>
        <v>26027430.600000001</v>
      </c>
      <c r="E8" s="5"/>
      <c r="F8" s="6">
        <f>D8</f>
        <v>26027430.600000001</v>
      </c>
    </row>
    <row r="9" spans="1:6" ht="41.1" customHeight="1">
      <c r="A9" s="7">
        <v>2</v>
      </c>
      <c r="B9" s="8" t="s">
        <v>1022</v>
      </c>
      <c r="C9" s="1023"/>
      <c r="D9" s="9"/>
      <c r="E9" s="10">
        <v>104109722.64</v>
      </c>
      <c r="F9" s="9">
        <f>E9</f>
        <v>104109722.64</v>
      </c>
    </row>
    <row r="10" spans="1:6" ht="41.1" customHeight="1">
      <c r="A10" s="1016" t="s">
        <v>17</v>
      </c>
      <c r="B10" s="1017"/>
      <c r="C10" s="11">
        <f>C8</f>
        <v>130137153</v>
      </c>
      <c r="D10" s="12">
        <f>D8</f>
        <v>26027430.600000001</v>
      </c>
      <c r="E10" s="12">
        <f>E9</f>
        <v>104109722.64</v>
      </c>
      <c r="F10" s="12">
        <f>SUM(F8:F9)</f>
        <v>130137153.23999999</v>
      </c>
    </row>
    <row r="11" spans="1:6">
      <c r="A11" s="13"/>
      <c r="B11" s="13"/>
      <c r="C11" s="13"/>
      <c r="D11" s="13"/>
      <c r="E11" s="13"/>
      <c r="F11" s="13"/>
    </row>
    <row r="12" spans="1:6">
      <c r="A12" s="858" t="s">
        <v>496</v>
      </c>
      <c r="B12" s="858"/>
      <c r="C12" s="858"/>
      <c r="D12" s="858"/>
      <c r="E12" s="858"/>
      <c r="F12" s="858"/>
    </row>
    <row r="13" spans="1:6">
      <c r="A13" s="858" t="s">
        <v>216</v>
      </c>
      <c r="B13" s="858"/>
      <c r="C13" s="858"/>
      <c r="D13" s="858"/>
      <c r="E13" s="858"/>
      <c r="F13" s="858"/>
    </row>
    <row r="14" spans="1:6">
      <c r="A14" s="824" t="s">
        <v>115</v>
      </c>
      <c r="B14" s="824"/>
      <c r="C14" s="824"/>
      <c r="D14" s="13"/>
      <c r="E14" s="824" t="s">
        <v>116</v>
      </c>
      <c r="F14" s="824"/>
    </row>
    <row r="15" spans="1:6">
      <c r="A15" s="13"/>
      <c r="C15" s="14"/>
      <c r="D15" s="13"/>
      <c r="E15" s="13"/>
    </row>
    <row r="16" spans="1:6">
      <c r="A16" s="13"/>
      <c r="C16" s="14"/>
      <c r="D16" s="13"/>
      <c r="E16" s="13"/>
    </row>
    <row r="17" spans="1:6">
      <c r="A17" s="13"/>
      <c r="C17" s="15"/>
      <c r="D17" s="13"/>
      <c r="E17" s="16"/>
    </row>
    <row r="18" spans="1:6">
      <c r="A18" s="791" t="s">
        <v>117</v>
      </c>
      <c r="B18" s="791"/>
      <c r="C18" s="791"/>
      <c r="D18" s="13"/>
      <c r="E18" s="879" t="s">
        <v>218</v>
      </c>
      <c r="F18" s="879"/>
    </row>
    <row r="19" spans="1:6">
      <c r="A19" s="17"/>
      <c r="B19" s="17"/>
      <c r="C19" s="17"/>
      <c r="D19" s="17"/>
      <c r="E19" s="17"/>
      <c r="F19" s="17"/>
    </row>
    <row r="20" spans="1:6">
      <c r="A20" s="13"/>
      <c r="B20" s="13"/>
      <c r="C20" s="13"/>
      <c r="D20" s="13"/>
      <c r="E20" s="13"/>
      <c r="F20" s="13"/>
    </row>
    <row r="21" spans="1:6">
      <c r="A21" s="13"/>
      <c r="B21" s="13"/>
      <c r="C21" s="13"/>
      <c r="D21" s="13"/>
      <c r="E21" s="13"/>
      <c r="F21" s="13"/>
    </row>
  </sheetData>
  <mergeCells count="18">
    <mergeCell ref="A12:F12"/>
    <mergeCell ref="A13:F13"/>
    <mergeCell ref="A14:C14"/>
    <mergeCell ref="E14:F14"/>
    <mergeCell ref="A18:C18"/>
    <mergeCell ref="E18:F18"/>
    <mergeCell ref="A2:F2"/>
    <mergeCell ref="A3:F3"/>
    <mergeCell ref="A4:F4"/>
    <mergeCell ref="A5:C5"/>
    <mergeCell ref="A10:B10"/>
    <mergeCell ref="A6:A7"/>
    <mergeCell ref="B6:B7"/>
    <mergeCell ref="C6:C7"/>
    <mergeCell ref="C8:C9"/>
    <mergeCell ref="D6:D7"/>
    <mergeCell ref="E6:E7"/>
    <mergeCell ref="F6:F7"/>
  </mergeCells>
  <pageMargins left="0.75" right="0.75" top="1" bottom="1" header="0.5" footer="0.5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2"/>
  <sheetViews>
    <sheetView tabSelected="1" topLeftCell="A28" zoomScale="80" zoomScaleNormal="80" zoomScalePageLayoutView="80" workbookViewId="0">
      <selection activeCell="I33" sqref="I33:I40"/>
    </sheetView>
  </sheetViews>
  <sheetFormatPr defaultColWidth="9" defaultRowHeight="15"/>
  <cols>
    <col min="1" max="1" width="4.42578125" style="612" customWidth="1"/>
    <col min="2" max="2" width="31" style="613" customWidth="1"/>
    <col min="3" max="17" width="16.5703125" style="613" customWidth="1"/>
    <col min="18" max="24" width="11.42578125" style="613" customWidth="1"/>
    <col min="25" max="25" width="19.140625" style="613" customWidth="1"/>
    <col min="26" max="33" width="11.42578125" style="613" customWidth="1"/>
    <col min="34" max="16384" width="9" style="613"/>
  </cols>
  <sheetData>
    <row r="1" spans="1:33" s="607" customFormat="1" ht="30" customHeight="1">
      <c r="A1" s="802" t="s">
        <v>119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</row>
    <row r="2" spans="1:33" s="607" customFormat="1" ht="30" customHeight="1">
      <c r="A2" s="802" t="s">
        <v>120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</row>
    <row r="3" spans="1:33" s="607" customFormat="1" ht="30" customHeight="1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</row>
    <row r="4" spans="1:33" s="608" customFormat="1" ht="30" customHeight="1">
      <c r="A4" s="807" t="s">
        <v>3</v>
      </c>
      <c r="B4" s="810" t="s">
        <v>121</v>
      </c>
      <c r="C4" s="803" t="s">
        <v>122</v>
      </c>
      <c r="D4" s="804"/>
      <c r="E4" s="804"/>
      <c r="F4" s="804"/>
      <c r="G4" s="805"/>
      <c r="H4" s="803" t="s">
        <v>123</v>
      </c>
      <c r="I4" s="804"/>
      <c r="J4" s="804"/>
      <c r="K4" s="804"/>
      <c r="L4" s="805"/>
      <c r="M4" s="803" t="s">
        <v>124</v>
      </c>
      <c r="N4" s="804"/>
      <c r="O4" s="804"/>
      <c r="P4" s="804"/>
      <c r="Q4" s="805"/>
    </row>
    <row r="5" spans="1:33" s="608" customFormat="1" ht="30" customHeight="1">
      <c r="A5" s="814"/>
      <c r="B5" s="815"/>
      <c r="C5" s="807" t="s">
        <v>125</v>
      </c>
      <c r="D5" s="810" t="s">
        <v>126</v>
      </c>
      <c r="E5" s="809" t="s">
        <v>127</v>
      </c>
      <c r="F5" s="804" t="s">
        <v>128</v>
      </c>
      <c r="G5" s="805"/>
      <c r="H5" s="807" t="s">
        <v>125</v>
      </c>
      <c r="I5" s="810" t="s">
        <v>126</v>
      </c>
      <c r="J5" s="809" t="s">
        <v>127</v>
      </c>
      <c r="K5" s="804" t="s">
        <v>128</v>
      </c>
      <c r="L5" s="805"/>
      <c r="M5" s="807" t="s">
        <v>125</v>
      </c>
      <c r="N5" s="810" t="s">
        <v>126</v>
      </c>
      <c r="O5" s="809" t="s">
        <v>127</v>
      </c>
      <c r="P5" s="804" t="s">
        <v>128</v>
      </c>
      <c r="Q5" s="805"/>
    </row>
    <row r="6" spans="1:33" s="608" customFormat="1" ht="30" customHeight="1">
      <c r="A6" s="808"/>
      <c r="B6" s="811"/>
      <c r="C6" s="808"/>
      <c r="D6" s="811"/>
      <c r="E6" s="809"/>
      <c r="F6" s="614" t="s">
        <v>30</v>
      </c>
      <c r="G6" s="615" t="s">
        <v>129</v>
      </c>
      <c r="H6" s="808"/>
      <c r="I6" s="811"/>
      <c r="J6" s="809"/>
      <c r="K6" s="614" t="s">
        <v>30</v>
      </c>
      <c r="L6" s="615" t="s">
        <v>129</v>
      </c>
      <c r="M6" s="808"/>
      <c r="N6" s="811"/>
      <c r="O6" s="809"/>
      <c r="P6" s="614" t="s">
        <v>30</v>
      </c>
      <c r="Q6" s="615" t="s">
        <v>129</v>
      </c>
    </row>
    <row r="7" spans="1:33" s="609" customFormat="1" ht="30" customHeight="1">
      <c r="A7" s="616">
        <v>1</v>
      </c>
      <c r="B7" s="617" t="s">
        <v>130</v>
      </c>
      <c r="C7" s="618">
        <v>3184076</v>
      </c>
      <c r="D7" s="806">
        <f>SUM('[43]Neraca RL'!$D$21)</f>
        <v>10685087.4</v>
      </c>
      <c r="E7" s="806">
        <f>'[43]Neraca RL'!$C$31</f>
        <v>5712884.5999999996</v>
      </c>
      <c r="F7" s="806">
        <f>E7*80%</f>
        <v>4570307.68</v>
      </c>
      <c r="G7" s="806">
        <f>E7*20%</f>
        <v>1142576.92</v>
      </c>
      <c r="H7" s="618">
        <v>2824928</v>
      </c>
      <c r="I7" s="806">
        <v>17023129.350000001</v>
      </c>
      <c r="J7" s="806">
        <f>'[44]Neraca RL'!$C$31</f>
        <v>2052713.65</v>
      </c>
      <c r="K7" s="806">
        <f>J7*80%</f>
        <v>1642170.92</v>
      </c>
      <c r="L7" s="806">
        <f>J7*20%</f>
        <v>410542.73</v>
      </c>
      <c r="M7" s="618">
        <v>2256971</v>
      </c>
      <c r="N7" s="806">
        <f>'[45]Neraca RL'!$D$26</f>
        <v>13858993.949999999</v>
      </c>
      <c r="O7" s="806">
        <f>'[45]Neraca RL'!$C$32</f>
        <v>6715437.0499999998</v>
      </c>
      <c r="P7" s="816">
        <f>O7*80%</f>
        <v>5372349.6400000006</v>
      </c>
      <c r="Q7" s="806">
        <f>O7*20%</f>
        <v>1343087.4100000001</v>
      </c>
      <c r="R7" s="631">
        <v>8525975</v>
      </c>
      <c r="S7" s="632">
        <v>8525975</v>
      </c>
    </row>
    <row r="8" spans="1:33" s="609" customFormat="1" ht="30" customHeight="1">
      <c r="A8" s="616">
        <v>2</v>
      </c>
      <c r="B8" s="617" t="s">
        <v>131</v>
      </c>
      <c r="C8" s="618">
        <v>10361896</v>
      </c>
      <c r="D8" s="806"/>
      <c r="E8" s="806"/>
      <c r="F8" s="806"/>
      <c r="G8" s="806"/>
      <c r="H8" s="618">
        <v>12751692</v>
      </c>
      <c r="I8" s="806"/>
      <c r="J8" s="806"/>
      <c r="K8" s="806"/>
      <c r="L8" s="806"/>
      <c r="M8" s="618">
        <v>13697738</v>
      </c>
      <c r="N8" s="806"/>
      <c r="O8" s="806"/>
      <c r="P8" s="816"/>
      <c r="Q8" s="806"/>
      <c r="R8" s="631">
        <f>C8+H8+M8</f>
        <v>36811326</v>
      </c>
    </row>
    <row r="9" spans="1:33" s="609" customFormat="1" ht="30" customHeight="1">
      <c r="A9" s="616">
        <v>3</v>
      </c>
      <c r="B9" s="617" t="s">
        <v>132</v>
      </c>
      <c r="C9" s="618">
        <v>1842000</v>
      </c>
      <c r="D9" s="806"/>
      <c r="E9" s="806"/>
      <c r="F9" s="806"/>
      <c r="G9" s="806"/>
      <c r="H9" s="618">
        <v>2864223</v>
      </c>
      <c r="I9" s="806"/>
      <c r="J9" s="806"/>
      <c r="K9" s="806"/>
      <c r="L9" s="806"/>
      <c r="M9" s="618">
        <v>2226722</v>
      </c>
      <c r="N9" s="806"/>
      <c r="O9" s="806"/>
      <c r="P9" s="816"/>
      <c r="Q9" s="806"/>
      <c r="R9" s="631">
        <f>C9+H9+M9</f>
        <v>6932945</v>
      </c>
    </row>
    <row r="10" spans="1:33" s="609" customFormat="1" ht="30" customHeight="1">
      <c r="A10" s="616">
        <v>4</v>
      </c>
      <c r="B10" s="617" t="s">
        <v>133</v>
      </c>
      <c r="C10" s="618">
        <v>0</v>
      </c>
      <c r="D10" s="806"/>
      <c r="E10" s="806"/>
      <c r="F10" s="806"/>
      <c r="G10" s="806"/>
      <c r="H10" s="618">
        <v>0</v>
      </c>
      <c r="I10" s="806"/>
      <c r="J10" s="806"/>
      <c r="K10" s="806"/>
      <c r="L10" s="806"/>
      <c r="M10" s="618">
        <v>1313000</v>
      </c>
      <c r="N10" s="806"/>
      <c r="O10" s="806"/>
      <c r="P10" s="816"/>
      <c r="Q10" s="806"/>
      <c r="R10" s="631">
        <f>C10+H10+M10</f>
        <v>1313000</v>
      </c>
    </row>
    <row r="11" spans="1:33" s="609" customFormat="1" ht="30" customHeight="1">
      <c r="A11" s="616">
        <v>5</v>
      </c>
      <c r="B11" s="617" t="s">
        <v>134</v>
      </c>
      <c r="C11" s="618">
        <v>865000</v>
      </c>
      <c r="D11" s="806"/>
      <c r="E11" s="806"/>
      <c r="F11" s="806"/>
      <c r="G11" s="806"/>
      <c r="H11" s="618">
        <v>600000</v>
      </c>
      <c r="I11" s="806"/>
      <c r="J11" s="806"/>
      <c r="K11" s="806"/>
      <c r="L11" s="806"/>
      <c r="M11" s="618">
        <v>1000000</v>
      </c>
      <c r="N11" s="806"/>
      <c r="O11" s="806"/>
      <c r="P11" s="816"/>
      <c r="Q11" s="806"/>
      <c r="R11" s="631">
        <f>C11+H11+M11</f>
        <v>2465000</v>
      </c>
    </row>
    <row r="12" spans="1:33" s="609" customFormat="1" ht="30" customHeight="1">
      <c r="A12" s="616">
        <v>6</v>
      </c>
      <c r="B12" s="617" t="s">
        <v>135</v>
      </c>
      <c r="C12" s="618">
        <v>145000</v>
      </c>
      <c r="D12" s="806"/>
      <c r="E12" s="806"/>
      <c r="F12" s="806"/>
      <c r="G12" s="806"/>
      <c r="H12" s="618">
        <v>35000</v>
      </c>
      <c r="I12" s="806"/>
      <c r="J12" s="806"/>
      <c r="K12" s="806"/>
      <c r="L12" s="806"/>
      <c r="M12" s="618">
        <v>80000</v>
      </c>
      <c r="N12" s="806"/>
      <c r="O12" s="806"/>
      <c r="P12" s="816"/>
      <c r="Q12" s="806"/>
      <c r="V12" s="631">
        <f>R7+R20</f>
        <v>11583906</v>
      </c>
    </row>
    <row r="13" spans="1:33" s="609" customFormat="1" ht="30" customHeight="1">
      <c r="A13" s="616">
        <v>7</v>
      </c>
      <c r="B13" s="617" t="s">
        <v>136</v>
      </c>
      <c r="C13" s="618">
        <v>0</v>
      </c>
      <c r="D13" s="806"/>
      <c r="E13" s="806"/>
      <c r="F13" s="806"/>
      <c r="G13" s="806"/>
      <c r="H13" s="618">
        <v>0</v>
      </c>
      <c r="I13" s="806"/>
      <c r="J13" s="806"/>
      <c r="K13" s="806"/>
      <c r="L13" s="806"/>
      <c r="M13" s="618">
        <v>0</v>
      </c>
      <c r="N13" s="806"/>
      <c r="O13" s="806"/>
      <c r="P13" s="816"/>
      <c r="Q13" s="806"/>
      <c r="V13" s="631">
        <f>R8+R21</f>
        <v>74168854</v>
      </c>
    </row>
    <row r="14" spans="1:33" s="609" customFormat="1" ht="30" customHeight="1">
      <c r="A14" s="616">
        <v>8</v>
      </c>
      <c r="B14" s="617" t="s">
        <v>137</v>
      </c>
      <c r="C14" s="618">
        <v>0</v>
      </c>
      <c r="D14" s="806"/>
      <c r="E14" s="806"/>
      <c r="F14" s="806"/>
      <c r="G14" s="806"/>
      <c r="H14" s="618">
        <v>0</v>
      </c>
      <c r="I14" s="806"/>
      <c r="J14" s="806"/>
      <c r="K14" s="806"/>
      <c r="L14" s="806"/>
      <c r="M14" s="618">
        <v>0</v>
      </c>
      <c r="N14" s="806"/>
      <c r="O14" s="806"/>
      <c r="P14" s="816"/>
      <c r="Q14" s="806"/>
      <c r="V14" s="631">
        <f>R9+R22</f>
        <v>16802111</v>
      </c>
    </row>
    <row r="15" spans="1:33" s="610" customFormat="1" ht="30" customHeight="1">
      <c r="A15" s="619"/>
      <c r="B15" s="620" t="s">
        <v>17</v>
      </c>
      <c r="C15" s="621">
        <f>SUM(C7:C12)</f>
        <v>16397972</v>
      </c>
      <c r="D15" s="621"/>
      <c r="E15" s="621"/>
      <c r="F15" s="621"/>
      <c r="G15" s="621"/>
      <c r="H15" s="621">
        <f>SUM(H7:H12)</f>
        <v>19075843</v>
      </c>
      <c r="I15" s="621"/>
      <c r="J15" s="621"/>
      <c r="K15" s="621"/>
      <c r="L15" s="621"/>
      <c r="M15" s="621">
        <f>SUM(M7:M12)</f>
        <v>20574431</v>
      </c>
      <c r="N15" s="621"/>
      <c r="O15" s="621"/>
      <c r="P15" s="621"/>
      <c r="Q15" s="621"/>
      <c r="R15" s="633">
        <f>SUM(R7:R14)</f>
        <v>56048246</v>
      </c>
      <c r="S15" s="633">
        <f>D7+I7+N7</f>
        <v>41567210.700000003</v>
      </c>
      <c r="T15" s="634"/>
      <c r="U15" s="634"/>
      <c r="V15" s="634">
        <f>R10+R23</f>
        <v>11824500</v>
      </c>
      <c r="W15" s="634"/>
    </row>
    <row r="16" spans="1:33" s="610" customFormat="1" ht="30" customHeight="1">
      <c r="A16" s="622"/>
      <c r="B16" s="623"/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4"/>
      <c r="O16" s="624"/>
      <c r="P16" s="624"/>
      <c r="Q16" s="624"/>
      <c r="S16" s="633">
        <f>E7+J7+O7</f>
        <v>14481035.300000001</v>
      </c>
      <c r="T16" s="635">
        <f>S16*80%</f>
        <v>11584828.240000002</v>
      </c>
      <c r="U16" s="635"/>
      <c r="V16" s="635">
        <f>R11+R24</f>
        <v>4815000</v>
      </c>
      <c r="W16" s="635"/>
    </row>
    <row r="17" spans="1:33" s="610" customFormat="1" ht="30" customHeight="1">
      <c r="A17" s="807" t="s">
        <v>3</v>
      </c>
      <c r="B17" s="810" t="s">
        <v>121</v>
      </c>
      <c r="C17" s="803" t="s">
        <v>138</v>
      </c>
      <c r="D17" s="804"/>
      <c r="E17" s="804"/>
      <c r="F17" s="804"/>
      <c r="G17" s="805"/>
      <c r="H17" s="803" t="s">
        <v>139</v>
      </c>
      <c r="I17" s="804"/>
      <c r="J17" s="804"/>
      <c r="K17" s="804"/>
      <c r="L17" s="805"/>
      <c r="M17" s="803" t="s">
        <v>140</v>
      </c>
      <c r="N17" s="804"/>
      <c r="O17" s="804"/>
      <c r="P17" s="804"/>
      <c r="Q17" s="805"/>
      <c r="V17" s="633">
        <f>R15+R25</f>
        <v>119194371</v>
      </c>
      <c r="W17" s="633">
        <f>S16+S29</f>
        <v>48214660.299999997</v>
      </c>
    </row>
    <row r="18" spans="1:33" s="610" customFormat="1" ht="30" customHeight="1">
      <c r="A18" s="814"/>
      <c r="B18" s="815"/>
      <c r="C18" s="807" t="s">
        <v>125</v>
      </c>
      <c r="D18" s="810" t="s">
        <v>126</v>
      </c>
      <c r="E18" s="809" t="s">
        <v>127</v>
      </c>
      <c r="F18" s="804" t="s">
        <v>128</v>
      </c>
      <c r="G18" s="805"/>
      <c r="H18" s="807" t="s">
        <v>125</v>
      </c>
      <c r="I18" s="810" t="s">
        <v>126</v>
      </c>
      <c r="J18" s="809" t="s">
        <v>127</v>
      </c>
      <c r="K18" s="804" t="s">
        <v>128</v>
      </c>
      <c r="L18" s="805"/>
      <c r="M18" s="807" t="s">
        <v>125</v>
      </c>
      <c r="N18" s="810" t="s">
        <v>126</v>
      </c>
      <c r="O18" s="809" t="s">
        <v>127</v>
      </c>
      <c r="P18" s="804" t="s">
        <v>128</v>
      </c>
      <c r="Q18" s="805"/>
      <c r="W18" s="633">
        <f>W17*80%</f>
        <v>38571728.240000002</v>
      </c>
      <c r="X18" s="633">
        <f>W17*20%</f>
        <v>9642932.0600000005</v>
      </c>
    </row>
    <row r="19" spans="1:33" s="610" customFormat="1" ht="30" customHeight="1">
      <c r="A19" s="808"/>
      <c r="B19" s="811"/>
      <c r="C19" s="808"/>
      <c r="D19" s="811"/>
      <c r="E19" s="809"/>
      <c r="F19" s="614" t="s">
        <v>30</v>
      </c>
      <c r="G19" s="615" t="s">
        <v>129</v>
      </c>
      <c r="H19" s="808"/>
      <c r="I19" s="811"/>
      <c r="J19" s="809"/>
      <c r="K19" s="614" t="s">
        <v>30</v>
      </c>
      <c r="L19" s="615" t="s">
        <v>129</v>
      </c>
      <c r="M19" s="808"/>
      <c r="N19" s="811"/>
      <c r="O19" s="809"/>
      <c r="P19" s="614" t="s">
        <v>30</v>
      </c>
      <c r="Q19" s="615" t="s">
        <v>129</v>
      </c>
      <c r="W19" s="633">
        <f>T16+T29</f>
        <v>38571728.240000002</v>
      </c>
      <c r="X19" s="633" t="e">
        <f>#REF!+#REF!</f>
        <v>#REF!</v>
      </c>
    </row>
    <row r="20" spans="1:33" s="610" customFormat="1" ht="30" customHeight="1">
      <c r="A20" s="616">
        <v>1</v>
      </c>
      <c r="B20" s="617" t="s">
        <v>130</v>
      </c>
      <c r="C20" s="618">
        <v>1611771</v>
      </c>
      <c r="D20" s="806">
        <f>'[46]Neraca RL'!$D$25</f>
        <v>10917500</v>
      </c>
      <c r="E20" s="806">
        <f>'[46]Neraca RL'!$C$32</f>
        <v>8754598</v>
      </c>
      <c r="F20" s="806">
        <f>E20*80%</f>
        <v>7003678.4000000004</v>
      </c>
      <c r="G20" s="806">
        <f>E20*20%</f>
        <v>1750919.6</v>
      </c>
      <c r="H20" s="618">
        <v>556763</v>
      </c>
      <c r="I20" s="806">
        <f>'[47]Neraca RL'!$F$25</f>
        <v>9195000</v>
      </c>
      <c r="J20" s="806">
        <f>'[47]Neraca RL'!$C$32</f>
        <v>16312375</v>
      </c>
      <c r="K20" s="806">
        <f>J20*80%</f>
        <v>13049900</v>
      </c>
      <c r="L20" s="806">
        <f>J20*20%</f>
        <v>3262475</v>
      </c>
      <c r="M20" s="618">
        <v>878397</v>
      </c>
      <c r="N20" s="806">
        <f>'[48]Neraca RL'!$F$25</f>
        <v>9300000</v>
      </c>
      <c r="O20" s="806">
        <f>'[48]Neraca RL'!$C$32</f>
        <v>8666652</v>
      </c>
      <c r="P20" s="816">
        <f>O20*80%</f>
        <v>6933321.6000000006</v>
      </c>
      <c r="Q20" s="806">
        <f>O20*20%</f>
        <v>1733330.4000000001</v>
      </c>
      <c r="R20" s="633">
        <v>3057931</v>
      </c>
    </row>
    <row r="21" spans="1:33" s="610" customFormat="1" ht="30" customHeight="1">
      <c r="A21" s="616">
        <v>2</v>
      </c>
      <c r="B21" s="617" t="s">
        <v>131</v>
      </c>
      <c r="C21" s="618">
        <v>12716105</v>
      </c>
      <c r="D21" s="806"/>
      <c r="E21" s="806"/>
      <c r="F21" s="806"/>
      <c r="G21" s="806"/>
      <c r="H21" s="618">
        <v>10736890</v>
      </c>
      <c r="I21" s="806"/>
      <c r="J21" s="806"/>
      <c r="K21" s="806"/>
      <c r="L21" s="806"/>
      <c r="M21" s="618">
        <v>13904533</v>
      </c>
      <c r="N21" s="806"/>
      <c r="O21" s="806"/>
      <c r="P21" s="816"/>
      <c r="Q21" s="806"/>
      <c r="R21" s="633">
        <f>C21+H21+M21</f>
        <v>37357528</v>
      </c>
    </row>
    <row r="22" spans="1:33" s="610" customFormat="1" ht="30" customHeight="1">
      <c r="A22" s="616">
        <v>3</v>
      </c>
      <c r="B22" s="617" t="s">
        <v>132</v>
      </c>
      <c r="C22" s="618">
        <v>2887722</v>
      </c>
      <c r="D22" s="806"/>
      <c r="E22" s="806"/>
      <c r="F22" s="806"/>
      <c r="G22" s="806"/>
      <c r="H22" s="618">
        <v>4547722</v>
      </c>
      <c r="I22" s="806"/>
      <c r="J22" s="806"/>
      <c r="K22" s="806"/>
      <c r="L22" s="806"/>
      <c r="M22" s="618">
        <v>2433722</v>
      </c>
      <c r="N22" s="806"/>
      <c r="O22" s="806"/>
      <c r="P22" s="816"/>
      <c r="Q22" s="806"/>
      <c r="R22" s="633">
        <f>C22+H22+M22</f>
        <v>9869166</v>
      </c>
    </row>
    <row r="23" spans="1:33" s="610" customFormat="1" ht="30" customHeight="1">
      <c r="A23" s="616">
        <v>4</v>
      </c>
      <c r="B23" s="617" t="s">
        <v>133</v>
      </c>
      <c r="C23" s="618">
        <v>1645500</v>
      </c>
      <c r="D23" s="806"/>
      <c r="E23" s="806"/>
      <c r="F23" s="806"/>
      <c r="G23" s="806"/>
      <c r="H23" s="618">
        <v>8866000</v>
      </c>
      <c r="I23" s="806"/>
      <c r="J23" s="806"/>
      <c r="K23" s="806"/>
      <c r="L23" s="806"/>
      <c r="M23" s="618">
        <v>0</v>
      </c>
      <c r="N23" s="806"/>
      <c r="O23" s="806"/>
      <c r="P23" s="816"/>
      <c r="Q23" s="806"/>
      <c r="R23" s="633">
        <f>C23+H23+M23</f>
        <v>10511500</v>
      </c>
    </row>
    <row r="24" spans="1:33" s="610" customFormat="1" ht="30" customHeight="1">
      <c r="A24" s="616">
        <v>5</v>
      </c>
      <c r="B24" s="617" t="s">
        <v>134</v>
      </c>
      <c r="C24" s="618">
        <v>800000</v>
      </c>
      <c r="D24" s="806"/>
      <c r="E24" s="806"/>
      <c r="F24" s="806"/>
      <c r="G24" s="806"/>
      <c r="H24" s="618">
        <v>800000</v>
      </c>
      <c r="I24" s="806"/>
      <c r="J24" s="806"/>
      <c r="K24" s="806"/>
      <c r="L24" s="806"/>
      <c r="M24" s="618">
        <v>750000</v>
      </c>
      <c r="N24" s="806"/>
      <c r="O24" s="806"/>
      <c r="P24" s="816"/>
      <c r="Q24" s="806"/>
      <c r="R24" s="633">
        <f>C24+H24+M24</f>
        <v>2350000</v>
      </c>
    </row>
    <row r="25" spans="1:33" s="610" customFormat="1" ht="30" customHeight="1">
      <c r="A25" s="616">
        <v>6</v>
      </c>
      <c r="B25" s="617" t="s">
        <v>135</v>
      </c>
      <c r="C25" s="618">
        <v>11000</v>
      </c>
      <c r="D25" s="806"/>
      <c r="E25" s="806"/>
      <c r="F25" s="806"/>
      <c r="G25" s="806"/>
      <c r="H25" s="618">
        <v>0</v>
      </c>
      <c r="I25" s="806"/>
      <c r="J25" s="806"/>
      <c r="K25" s="806"/>
      <c r="L25" s="806"/>
      <c r="M25" s="618">
        <v>0</v>
      </c>
      <c r="N25" s="806"/>
      <c r="O25" s="806"/>
      <c r="P25" s="816"/>
      <c r="Q25" s="806"/>
      <c r="R25" s="633">
        <f>SUM(R20:R24)</f>
        <v>63146125</v>
      </c>
      <c r="Y25" s="610" t="s">
        <v>141</v>
      </c>
      <c r="Z25" s="610" t="s">
        <v>142</v>
      </c>
      <c r="AA25" s="610" t="s">
        <v>143</v>
      </c>
      <c r="AB25" s="610" t="s">
        <v>144</v>
      </c>
    </row>
    <row r="26" spans="1:33" s="610" customFormat="1" ht="30" customHeight="1">
      <c r="A26" s="616">
        <v>7</v>
      </c>
      <c r="B26" s="617" t="s">
        <v>136</v>
      </c>
      <c r="C26" s="618">
        <v>0</v>
      </c>
      <c r="D26" s="806"/>
      <c r="E26" s="806"/>
      <c r="F26" s="806"/>
      <c r="G26" s="806"/>
      <c r="H26" s="618">
        <v>0</v>
      </c>
      <c r="I26" s="806"/>
      <c r="J26" s="806"/>
      <c r="K26" s="806"/>
      <c r="L26" s="806"/>
      <c r="M26" s="618">
        <v>0</v>
      </c>
      <c r="N26" s="806"/>
      <c r="O26" s="806"/>
      <c r="P26" s="816"/>
      <c r="Q26" s="806"/>
      <c r="X26" s="610" t="s">
        <v>145</v>
      </c>
      <c r="Y26" s="633">
        <f>V12+W41</f>
        <v>17340350</v>
      </c>
      <c r="Z26" s="633" t="e">
        <f>#REF!+X41</f>
        <v>#REF!</v>
      </c>
      <c r="AA26" s="633">
        <f>W18+Y41</f>
        <v>89445657.039999992</v>
      </c>
      <c r="AB26" s="633">
        <f>X18+Z41</f>
        <v>22361414.259999998</v>
      </c>
    </row>
    <row r="27" spans="1:33" s="610" customFormat="1" ht="30" customHeight="1">
      <c r="A27" s="616">
        <v>8</v>
      </c>
      <c r="B27" s="617" t="s">
        <v>137</v>
      </c>
      <c r="C27" s="618">
        <v>0</v>
      </c>
      <c r="D27" s="806"/>
      <c r="E27" s="806"/>
      <c r="F27" s="806"/>
      <c r="G27" s="806"/>
      <c r="H27" s="618">
        <v>0</v>
      </c>
      <c r="I27" s="806"/>
      <c r="J27" s="806"/>
      <c r="K27" s="806"/>
      <c r="L27" s="806"/>
      <c r="M27" s="618">
        <v>0</v>
      </c>
      <c r="N27" s="806"/>
      <c r="O27" s="806"/>
      <c r="P27" s="816"/>
      <c r="Q27" s="806"/>
      <c r="X27" s="610" t="s">
        <v>146</v>
      </c>
      <c r="Y27" s="633">
        <f>V13+W42</f>
        <v>128319303</v>
      </c>
    </row>
    <row r="28" spans="1:33" s="610" customFormat="1" ht="30" customHeight="1">
      <c r="A28" s="619"/>
      <c r="B28" s="620" t="s">
        <v>17</v>
      </c>
      <c r="C28" s="621">
        <f>SUM(C20:C27)</f>
        <v>19672098</v>
      </c>
      <c r="D28" s="621"/>
      <c r="E28" s="621"/>
      <c r="F28" s="621"/>
      <c r="G28" s="621"/>
      <c r="H28" s="621">
        <f>SUM(H20:H24)</f>
        <v>25507375</v>
      </c>
      <c r="I28" s="621"/>
      <c r="J28" s="621"/>
      <c r="K28" s="621"/>
      <c r="L28" s="621"/>
      <c r="M28" s="621">
        <f>SUM(M20:M24)</f>
        <v>17966652</v>
      </c>
      <c r="N28" s="621"/>
      <c r="O28" s="621"/>
      <c r="P28" s="621"/>
      <c r="Q28" s="621"/>
      <c r="R28" s="633">
        <f>C28+H28+M28</f>
        <v>63146125</v>
      </c>
      <c r="S28" s="633">
        <f>D20+I20+N20</f>
        <v>29412500</v>
      </c>
      <c r="X28" s="610" t="s">
        <v>147</v>
      </c>
      <c r="Y28" s="633">
        <f>V14+W43</f>
        <v>42035529</v>
      </c>
    </row>
    <row r="29" spans="1:33" s="610" customFormat="1" ht="30" customHeight="1">
      <c r="A29" s="622"/>
      <c r="B29" s="623"/>
      <c r="C29" s="624"/>
      <c r="D29" s="624"/>
      <c r="E29" s="624"/>
      <c r="F29" s="624"/>
      <c r="G29" s="624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S29" s="633">
        <f>R28-S28</f>
        <v>33733625</v>
      </c>
      <c r="T29" s="633">
        <f>S29*80%</f>
        <v>26986900</v>
      </c>
      <c r="X29" s="610" t="s">
        <v>148</v>
      </c>
      <c r="Y29" s="633">
        <f>V15+W44</f>
        <v>29955900</v>
      </c>
    </row>
    <row r="30" spans="1:33" s="610" customFormat="1" ht="30" customHeight="1">
      <c r="A30" s="807" t="s">
        <v>3</v>
      </c>
      <c r="B30" s="810" t="s">
        <v>121</v>
      </c>
      <c r="C30" s="803" t="s">
        <v>149</v>
      </c>
      <c r="D30" s="804"/>
      <c r="E30" s="804"/>
      <c r="F30" s="804"/>
      <c r="G30" s="805"/>
      <c r="H30" s="803" t="s">
        <v>150</v>
      </c>
      <c r="I30" s="804"/>
      <c r="J30" s="804"/>
      <c r="K30" s="804"/>
      <c r="L30" s="805"/>
      <c r="M30" s="803" t="s">
        <v>151</v>
      </c>
      <c r="N30" s="804"/>
      <c r="O30" s="804"/>
      <c r="P30" s="804"/>
      <c r="Q30" s="805"/>
      <c r="U30" s="634"/>
      <c r="V30" s="634"/>
      <c r="W30" s="634"/>
      <c r="X30" s="634" t="s">
        <v>152</v>
      </c>
      <c r="Y30" s="634">
        <f>W46</f>
        <v>8951700</v>
      </c>
      <c r="Z30" s="634"/>
      <c r="AA30" s="634"/>
      <c r="AB30" s="634"/>
      <c r="AC30" s="634"/>
      <c r="AD30" s="634"/>
      <c r="AE30" s="634"/>
      <c r="AF30" s="634"/>
      <c r="AG30" s="634"/>
    </row>
    <row r="31" spans="1:33" s="610" customFormat="1" ht="30" customHeight="1">
      <c r="A31" s="814"/>
      <c r="B31" s="815"/>
      <c r="C31" s="807" t="s">
        <v>125</v>
      </c>
      <c r="D31" s="810" t="s">
        <v>126</v>
      </c>
      <c r="E31" s="809" t="s">
        <v>127</v>
      </c>
      <c r="F31" s="804" t="s">
        <v>128</v>
      </c>
      <c r="G31" s="805"/>
      <c r="H31" s="807" t="s">
        <v>125</v>
      </c>
      <c r="I31" s="810" t="s">
        <v>126</v>
      </c>
      <c r="J31" s="809" t="s">
        <v>127</v>
      </c>
      <c r="K31" s="804" t="s">
        <v>128</v>
      </c>
      <c r="L31" s="805"/>
      <c r="M31" s="807" t="s">
        <v>125</v>
      </c>
      <c r="N31" s="810" t="s">
        <v>126</v>
      </c>
      <c r="O31" s="812" t="s">
        <v>127</v>
      </c>
      <c r="P31" s="804" t="s">
        <v>128</v>
      </c>
      <c r="Q31" s="805"/>
      <c r="R31" s="634"/>
      <c r="S31" s="634"/>
      <c r="T31" s="634"/>
      <c r="Y31" s="633">
        <f>SUM(Y26:Y30)</f>
        <v>226602782</v>
      </c>
    </row>
    <row r="32" spans="1:33" s="610" customFormat="1" ht="30" customHeight="1">
      <c r="A32" s="808"/>
      <c r="B32" s="811"/>
      <c r="C32" s="808"/>
      <c r="D32" s="811"/>
      <c r="E32" s="809"/>
      <c r="F32" s="614" t="s">
        <v>30</v>
      </c>
      <c r="G32" s="615" t="s">
        <v>129</v>
      </c>
      <c r="H32" s="808"/>
      <c r="I32" s="811"/>
      <c r="J32" s="809"/>
      <c r="K32" s="614" t="s">
        <v>30</v>
      </c>
      <c r="L32" s="615" t="s">
        <v>129</v>
      </c>
      <c r="M32" s="808"/>
      <c r="N32" s="811"/>
      <c r="O32" s="813"/>
      <c r="P32" s="614" t="s">
        <v>30</v>
      </c>
      <c r="Q32" s="615" t="s">
        <v>129</v>
      </c>
      <c r="R32" s="634"/>
      <c r="S32" s="634" t="s">
        <v>153</v>
      </c>
      <c r="T32" s="634" t="s">
        <v>154</v>
      </c>
      <c r="U32" s="610" t="s">
        <v>144</v>
      </c>
      <c r="Y32" s="633" t="e">
        <f>#REF!+W47</f>
        <v>#REF!</v>
      </c>
    </row>
    <row r="33" spans="1:33" s="610" customFormat="1" ht="30" customHeight="1">
      <c r="A33" s="616">
        <v>1</v>
      </c>
      <c r="B33" s="617" t="s">
        <v>130</v>
      </c>
      <c r="C33" s="618">
        <v>1026723</v>
      </c>
      <c r="D33" s="806">
        <f>'[49]Neraca RL'!$F$25</f>
        <v>10430000</v>
      </c>
      <c r="E33" s="806">
        <f>'[49]Neraca RL'!$C$32</f>
        <v>12424024</v>
      </c>
      <c r="F33" s="806">
        <f>E33*80%</f>
        <v>9939219.2000000011</v>
      </c>
      <c r="G33" s="806">
        <f>E33*20%</f>
        <v>2484804.8000000003</v>
      </c>
      <c r="H33" s="618">
        <v>1347575</v>
      </c>
      <c r="I33" s="806">
        <f>'[50]Neraca RL'!$F$25</f>
        <v>10174000</v>
      </c>
      <c r="J33" s="806">
        <f>'[50]Neraca RL'!$C$32</f>
        <v>7229754</v>
      </c>
      <c r="K33" s="806">
        <f>J33*80%</f>
        <v>5783803.2000000002</v>
      </c>
      <c r="L33" s="806">
        <f>J33*20%</f>
        <v>1445950.8</v>
      </c>
      <c r="M33" s="618">
        <f>'[51]Neraca RL'!$C$12</f>
        <v>1069900</v>
      </c>
      <c r="N33" s="806">
        <f>'[51]Neraca RL'!$F$27</f>
        <v>10535000</v>
      </c>
      <c r="O33" s="806">
        <f>'[51]Neraca RL'!$C$32</f>
        <v>7291144</v>
      </c>
      <c r="P33" s="816">
        <f>O33*80%</f>
        <v>5832915.2000000002</v>
      </c>
      <c r="Q33" s="806">
        <f>O33*20%</f>
        <v>1458228.8</v>
      </c>
      <c r="R33" s="634">
        <f>C33+H33+M33</f>
        <v>3444198</v>
      </c>
      <c r="S33" s="634">
        <f>D33+I33+N33</f>
        <v>31139000</v>
      </c>
      <c r="T33" s="634">
        <f>F33+K33+P33</f>
        <v>21555937.600000001</v>
      </c>
      <c r="U33" s="633">
        <f>G33+L33+Q33</f>
        <v>5388984.4000000004</v>
      </c>
    </row>
    <row r="34" spans="1:33" s="610" customFormat="1" ht="30" customHeight="1">
      <c r="A34" s="616">
        <v>2</v>
      </c>
      <c r="B34" s="617" t="s">
        <v>131</v>
      </c>
      <c r="C34" s="618">
        <v>11176578</v>
      </c>
      <c r="D34" s="806"/>
      <c r="E34" s="806"/>
      <c r="F34" s="806"/>
      <c r="G34" s="806"/>
      <c r="H34" s="618">
        <v>11443799</v>
      </c>
      <c r="I34" s="806"/>
      <c r="J34" s="806"/>
      <c r="K34" s="806"/>
      <c r="L34" s="806"/>
      <c r="M34" s="618">
        <f>'[51]Neraca RL'!$C$9</f>
        <v>11235939</v>
      </c>
      <c r="N34" s="806"/>
      <c r="O34" s="806"/>
      <c r="P34" s="816"/>
      <c r="Q34" s="806"/>
      <c r="R34" s="634">
        <f>C34+H34+M34</f>
        <v>33856316</v>
      </c>
      <c r="S34" s="634"/>
      <c r="T34" s="634"/>
    </row>
    <row r="35" spans="1:33" s="610" customFormat="1" ht="30" customHeight="1">
      <c r="A35" s="616">
        <v>3</v>
      </c>
      <c r="B35" s="617" t="s">
        <v>132</v>
      </c>
      <c r="C35" s="618">
        <v>2921723</v>
      </c>
      <c r="D35" s="806"/>
      <c r="E35" s="806"/>
      <c r="F35" s="806"/>
      <c r="G35" s="806"/>
      <c r="H35" s="618">
        <v>3812380</v>
      </c>
      <c r="I35" s="806"/>
      <c r="J35" s="806"/>
      <c r="K35" s="806"/>
      <c r="L35" s="806"/>
      <c r="M35" s="618">
        <f>'[51]Neraca RL'!$C$13</f>
        <v>3710305</v>
      </c>
      <c r="N35" s="806"/>
      <c r="O35" s="806"/>
      <c r="P35" s="816"/>
      <c r="Q35" s="806"/>
      <c r="R35" s="634">
        <f>C35+H35+M35</f>
        <v>10444408</v>
      </c>
      <c r="S35" s="634"/>
      <c r="T35" s="634"/>
    </row>
    <row r="36" spans="1:33" s="610" customFormat="1" ht="30" customHeight="1">
      <c r="A36" s="616">
        <v>4</v>
      </c>
      <c r="B36" s="617" t="s">
        <v>133</v>
      </c>
      <c r="C36" s="618">
        <v>6929000</v>
      </c>
      <c r="D36" s="806"/>
      <c r="E36" s="806"/>
      <c r="F36" s="806"/>
      <c r="G36" s="806"/>
      <c r="H36" s="618">
        <v>0</v>
      </c>
      <c r="I36" s="806"/>
      <c r="J36" s="806"/>
      <c r="K36" s="806"/>
      <c r="L36" s="806"/>
      <c r="M36" s="618">
        <f>'[51]Neraca RL'!$C$14</f>
        <v>910000</v>
      </c>
      <c r="N36" s="806"/>
      <c r="O36" s="806"/>
      <c r="P36" s="816"/>
      <c r="Q36" s="806"/>
      <c r="R36" s="634">
        <f>C36+H36+M36</f>
        <v>7839000</v>
      </c>
      <c r="S36" s="634"/>
      <c r="T36" s="634"/>
    </row>
    <row r="37" spans="1:33" s="610" customFormat="1" ht="30" customHeight="1">
      <c r="A37" s="616">
        <v>5</v>
      </c>
      <c r="B37" s="617" t="s">
        <v>134</v>
      </c>
      <c r="C37" s="618">
        <v>800000</v>
      </c>
      <c r="D37" s="806"/>
      <c r="E37" s="806"/>
      <c r="F37" s="806"/>
      <c r="G37" s="806"/>
      <c r="H37" s="618">
        <v>800000</v>
      </c>
      <c r="I37" s="806"/>
      <c r="J37" s="806"/>
      <c r="K37" s="806"/>
      <c r="L37" s="806"/>
      <c r="M37" s="618">
        <f>'[51]Neraca RL'!$C$10</f>
        <v>900000</v>
      </c>
      <c r="N37" s="806"/>
      <c r="O37" s="806"/>
      <c r="P37" s="816"/>
      <c r="Q37" s="806"/>
      <c r="R37" s="634">
        <f>C37+H37+M37</f>
        <v>2500000</v>
      </c>
      <c r="S37" s="634"/>
      <c r="T37" s="634"/>
    </row>
    <row r="38" spans="1:33" s="610" customFormat="1" ht="30" customHeight="1">
      <c r="A38" s="616">
        <v>6</v>
      </c>
      <c r="B38" s="617" t="s">
        <v>135</v>
      </c>
      <c r="C38" s="618">
        <v>0</v>
      </c>
      <c r="D38" s="806"/>
      <c r="E38" s="806"/>
      <c r="F38" s="806"/>
      <c r="G38" s="806"/>
      <c r="H38" s="618">
        <v>0</v>
      </c>
      <c r="I38" s="806"/>
      <c r="J38" s="806"/>
      <c r="K38" s="806"/>
      <c r="L38" s="806"/>
      <c r="M38" s="618">
        <v>0</v>
      </c>
      <c r="N38" s="806"/>
      <c r="O38" s="806"/>
      <c r="P38" s="816"/>
      <c r="Q38" s="806"/>
      <c r="R38" s="634">
        <f>SUM(R33:R37)</f>
        <v>58083922</v>
      </c>
      <c r="S38" s="634"/>
      <c r="T38" s="634"/>
    </row>
    <row r="39" spans="1:33" s="610" customFormat="1" ht="30" customHeight="1">
      <c r="A39" s="616">
        <v>7</v>
      </c>
      <c r="B39" s="617" t="s">
        <v>136</v>
      </c>
      <c r="C39" s="618">
        <v>0</v>
      </c>
      <c r="D39" s="806"/>
      <c r="E39" s="806"/>
      <c r="F39" s="806"/>
      <c r="G39" s="806"/>
      <c r="H39" s="618">
        <v>0</v>
      </c>
      <c r="I39" s="806"/>
      <c r="J39" s="806"/>
      <c r="K39" s="806"/>
      <c r="L39" s="806"/>
      <c r="M39" s="618">
        <v>0</v>
      </c>
      <c r="N39" s="806"/>
      <c r="O39" s="806"/>
      <c r="P39" s="816"/>
      <c r="Q39" s="806"/>
      <c r="R39" s="634"/>
      <c r="S39" s="634"/>
      <c r="T39" s="634"/>
    </row>
    <row r="40" spans="1:33" s="610" customFormat="1" ht="30" customHeight="1">
      <c r="A40" s="616">
        <v>8</v>
      </c>
      <c r="B40" s="617" t="s">
        <v>137</v>
      </c>
      <c r="C40" s="618">
        <v>0</v>
      </c>
      <c r="D40" s="806"/>
      <c r="E40" s="806"/>
      <c r="F40" s="806"/>
      <c r="G40" s="806"/>
      <c r="H40" s="618">
        <v>0</v>
      </c>
      <c r="I40" s="806"/>
      <c r="J40" s="806"/>
      <c r="K40" s="806"/>
      <c r="L40" s="806"/>
      <c r="M40" s="618">
        <v>0</v>
      </c>
      <c r="N40" s="806"/>
      <c r="O40" s="806"/>
      <c r="P40" s="816"/>
      <c r="Q40" s="806"/>
      <c r="R40" s="634"/>
      <c r="S40" s="634"/>
      <c r="T40" s="634"/>
      <c r="W40" s="610" t="s">
        <v>155</v>
      </c>
      <c r="X40" s="610" t="s">
        <v>142</v>
      </c>
      <c r="Y40" s="610" t="s">
        <v>143</v>
      </c>
      <c r="Z40" s="610" t="s">
        <v>156</v>
      </c>
    </row>
    <row r="41" spans="1:33" s="610" customFormat="1" ht="30" customHeight="1">
      <c r="A41" s="619"/>
      <c r="B41" s="620" t="s">
        <v>17</v>
      </c>
      <c r="C41" s="621">
        <f>SUM(C33:C37)</f>
        <v>22854024</v>
      </c>
      <c r="D41" s="621"/>
      <c r="E41" s="621"/>
      <c r="F41" s="621"/>
      <c r="G41" s="621"/>
      <c r="H41" s="621">
        <f>SUM(H33:H37)</f>
        <v>17403754</v>
      </c>
      <c r="I41" s="621"/>
      <c r="J41" s="621"/>
      <c r="K41" s="621"/>
      <c r="L41" s="621"/>
      <c r="M41" s="621">
        <f>SUM(M33:M37)</f>
        <v>17826144</v>
      </c>
      <c r="N41" s="621"/>
      <c r="O41" s="621"/>
      <c r="P41" s="621"/>
      <c r="Q41" s="621"/>
      <c r="R41" s="634">
        <f>C41+H41+M41</f>
        <v>58083922</v>
      </c>
      <c r="S41" s="634"/>
      <c r="T41" s="634"/>
      <c r="W41" s="633">
        <f>R33+R46</f>
        <v>5756444</v>
      </c>
      <c r="X41" s="633">
        <f>S33+S46</f>
        <v>52781000</v>
      </c>
      <c r="Y41" s="633">
        <f>T33+T46</f>
        <v>50873928.799999997</v>
      </c>
      <c r="Z41" s="633">
        <f>U33+U46</f>
        <v>12718482.199999999</v>
      </c>
    </row>
    <row r="42" spans="1:33" s="610" customFormat="1" ht="30" customHeight="1">
      <c r="A42" s="623"/>
      <c r="B42" s="623"/>
      <c r="C42" s="623"/>
      <c r="D42" s="623"/>
      <c r="E42" s="623"/>
      <c r="F42" s="624"/>
      <c r="G42" s="624"/>
      <c r="H42" s="624"/>
      <c r="I42" s="624"/>
      <c r="J42" s="624"/>
      <c r="K42" s="624"/>
      <c r="L42" s="624"/>
      <c r="M42" s="624"/>
      <c r="N42" s="624"/>
      <c r="O42" s="624"/>
      <c r="P42" s="624"/>
      <c r="Q42" s="624"/>
      <c r="R42" s="634"/>
      <c r="S42" s="634"/>
      <c r="T42" s="634"/>
      <c r="W42" s="633">
        <f>R34+R47</f>
        <v>54150449</v>
      </c>
    </row>
    <row r="43" spans="1:33" s="607" customFormat="1" ht="30" customHeight="1">
      <c r="A43" s="807" t="s">
        <v>3</v>
      </c>
      <c r="B43" s="810" t="s">
        <v>121</v>
      </c>
      <c r="C43" s="803" t="s">
        <v>157</v>
      </c>
      <c r="D43" s="804"/>
      <c r="E43" s="804"/>
      <c r="F43" s="804"/>
      <c r="G43" s="805"/>
      <c r="H43" s="803" t="s">
        <v>158</v>
      </c>
      <c r="I43" s="804"/>
      <c r="J43" s="804"/>
      <c r="K43" s="804"/>
      <c r="L43" s="805"/>
      <c r="M43" s="803" t="s">
        <v>159</v>
      </c>
      <c r="N43" s="804"/>
      <c r="O43" s="804"/>
      <c r="P43" s="804"/>
      <c r="Q43" s="805"/>
      <c r="R43" s="626"/>
      <c r="S43" s="626"/>
      <c r="T43" s="626"/>
      <c r="U43" s="626"/>
      <c r="V43" s="626"/>
      <c r="W43" s="626">
        <f>R35+R48</f>
        <v>25233418</v>
      </c>
      <c r="X43" s="626"/>
      <c r="Y43" s="626"/>
      <c r="Z43" s="626"/>
      <c r="AA43" s="626"/>
      <c r="AB43" s="626"/>
      <c r="AC43" s="626"/>
      <c r="AD43" s="626"/>
      <c r="AE43" s="626"/>
      <c r="AF43" s="626"/>
      <c r="AG43" s="626"/>
    </row>
    <row r="44" spans="1:33" s="608" customFormat="1" ht="30" customHeight="1">
      <c r="A44" s="814"/>
      <c r="B44" s="815"/>
      <c r="C44" s="807" t="s">
        <v>125</v>
      </c>
      <c r="D44" s="810" t="s">
        <v>126</v>
      </c>
      <c r="E44" s="809" t="s">
        <v>127</v>
      </c>
      <c r="F44" s="804" t="s">
        <v>128</v>
      </c>
      <c r="G44" s="805"/>
      <c r="H44" s="807" t="s">
        <v>125</v>
      </c>
      <c r="I44" s="810" t="s">
        <v>126</v>
      </c>
      <c r="J44" s="809" t="s">
        <v>127</v>
      </c>
      <c r="K44" s="804" t="s">
        <v>128</v>
      </c>
      <c r="L44" s="805"/>
      <c r="M44" s="807" t="s">
        <v>125</v>
      </c>
      <c r="N44" s="810" t="s">
        <v>126</v>
      </c>
      <c r="O44" s="812" t="s">
        <v>127</v>
      </c>
      <c r="P44" s="804" t="s">
        <v>128</v>
      </c>
      <c r="Q44" s="805"/>
      <c r="W44" s="636">
        <f>R36+R49</f>
        <v>18131400</v>
      </c>
    </row>
    <row r="45" spans="1:33" s="608" customFormat="1" ht="30" customHeight="1">
      <c r="A45" s="808"/>
      <c r="B45" s="811"/>
      <c r="C45" s="808"/>
      <c r="D45" s="811"/>
      <c r="E45" s="809"/>
      <c r="F45" s="614" t="s">
        <v>30</v>
      </c>
      <c r="G45" s="615" t="s">
        <v>129</v>
      </c>
      <c r="H45" s="808"/>
      <c r="I45" s="811"/>
      <c r="J45" s="809"/>
      <c r="K45" s="614" t="s">
        <v>30</v>
      </c>
      <c r="L45" s="615" t="s">
        <v>129</v>
      </c>
      <c r="M45" s="808"/>
      <c r="N45" s="811"/>
      <c r="O45" s="813"/>
      <c r="P45" s="614" t="s">
        <v>30</v>
      </c>
      <c r="Q45" s="615" t="s">
        <v>129</v>
      </c>
      <c r="S45" s="608" t="s">
        <v>153</v>
      </c>
      <c r="T45" s="608" t="s">
        <v>143</v>
      </c>
      <c r="U45" s="608" t="s">
        <v>144</v>
      </c>
      <c r="W45" s="636">
        <f>R37+R50</f>
        <v>4150000</v>
      </c>
    </row>
    <row r="46" spans="1:33" s="608" customFormat="1" ht="30" customHeight="1">
      <c r="A46" s="616">
        <v>1</v>
      </c>
      <c r="B46" s="617" t="s">
        <v>130</v>
      </c>
      <c r="C46" s="618">
        <f>'[52]Neraca RL'!$C$12</f>
        <v>1454900</v>
      </c>
      <c r="D46" s="806">
        <f>'[52]Neraca RL'!$F$25</f>
        <v>11242000</v>
      </c>
      <c r="E46" s="806">
        <f>C54-D46</f>
        <v>28984955</v>
      </c>
      <c r="F46" s="806">
        <f>E46*80%</f>
        <v>23187964</v>
      </c>
      <c r="G46" s="806">
        <f>E46*20%</f>
        <v>5796991</v>
      </c>
      <c r="H46" s="618">
        <f>SUM('[53]Neraca RL'!$C$12)</f>
        <v>857346</v>
      </c>
      <c r="I46" s="806">
        <f>SUM('[53]Neraca RL'!$F$25)</f>
        <v>10400000</v>
      </c>
      <c r="J46" s="806">
        <f>H54-I46</f>
        <v>7662534</v>
      </c>
      <c r="K46" s="806">
        <f>J46*80%</f>
        <v>6130027.2000000002</v>
      </c>
      <c r="L46" s="806">
        <f>J46*20%</f>
        <v>1532506.8</v>
      </c>
      <c r="M46" s="618">
        <f>SUM(KASHAR!E252)</f>
        <v>1577881</v>
      </c>
      <c r="N46" s="806">
        <f>SUM('RUGI LABA '!F25)</f>
        <v>11730000</v>
      </c>
      <c r="O46" s="806">
        <f>M54-N46</f>
        <v>18330082</v>
      </c>
      <c r="P46" s="816">
        <f>O46*80%</f>
        <v>14664065.600000001</v>
      </c>
      <c r="Q46" s="806">
        <f>O46*20%</f>
        <v>3666016.4000000004</v>
      </c>
      <c r="R46" s="636">
        <f>C46+H46</f>
        <v>2312246</v>
      </c>
      <c r="S46" s="636">
        <f>D46+I46</f>
        <v>21642000</v>
      </c>
      <c r="T46" s="636">
        <f>F46+K46</f>
        <v>29317991.199999999</v>
      </c>
      <c r="U46" s="636">
        <f>G46+L46</f>
        <v>7329497.7999999998</v>
      </c>
      <c r="W46" s="636">
        <f>R51</f>
        <v>8951700</v>
      </c>
    </row>
    <row r="47" spans="1:33" s="608" customFormat="1" ht="30" customHeight="1">
      <c r="A47" s="616">
        <v>2</v>
      </c>
      <c r="B47" s="617" t="s">
        <v>131</v>
      </c>
      <c r="C47" s="618">
        <f>'[52]Neraca RL'!$C$9</f>
        <v>9635675</v>
      </c>
      <c r="D47" s="806"/>
      <c r="E47" s="806"/>
      <c r="F47" s="806"/>
      <c r="G47" s="806"/>
      <c r="H47" s="618">
        <f>SUM('[53]Neraca RL'!$C$9)</f>
        <v>10658458</v>
      </c>
      <c r="I47" s="806"/>
      <c r="J47" s="806"/>
      <c r="K47" s="806"/>
      <c r="L47" s="806"/>
      <c r="M47" s="618">
        <f>SUM('RUGI LABA '!C9)</f>
        <v>14036671</v>
      </c>
      <c r="N47" s="806"/>
      <c r="O47" s="806"/>
      <c r="P47" s="816"/>
      <c r="Q47" s="806"/>
      <c r="R47" s="636">
        <f>C47+H47</f>
        <v>20294133</v>
      </c>
      <c r="W47" s="636">
        <f>SUM(W41:W46)</f>
        <v>116373411</v>
      </c>
    </row>
    <row r="48" spans="1:33" s="609" customFormat="1" ht="30" customHeight="1">
      <c r="A48" s="616">
        <v>3</v>
      </c>
      <c r="B48" s="617" t="s">
        <v>132</v>
      </c>
      <c r="C48" s="618">
        <f>'[52]Neraca RL'!$C$13</f>
        <v>9092280</v>
      </c>
      <c r="D48" s="806"/>
      <c r="E48" s="806"/>
      <c r="F48" s="806"/>
      <c r="G48" s="806"/>
      <c r="H48" s="618">
        <f>SUM('[53]Neraca RL'!$C$13)</f>
        <v>5696730</v>
      </c>
      <c r="I48" s="806"/>
      <c r="J48" s="806"/>
      <c r="K48" s="806"/>
      <c r="L48" s="806"/>
      <c r="M48" s="618">
        <f>SUM('RUGI LABA '!C13)</f>
        <v>5097280</v>
      </c>
      <c r="N48" s="806"/>
      <c r="O48" s="806"/>
      <c r="P48" s="816"/>
      <c r="Q48" s="806"/>
      <c r="R48" s="631">
        <f>C48+H48</f>
        <v>14789010</v>
      </c>
      <c r="W48" s="631">
        <f>R41+R53</f>
        <v>116373411</v>
      </c>
    </row>
    <row r="49" spans="1:19" s="609" customFormat="1" ht="30" customHeight="1">
      <c r="A49" s="616">
        <v>4</v>
      </c>
      <c r="B49" s="617" t="s">
        <v>133</v>
      </c>
      <c r="C49" s="618">
        <f>'[52]Neraca RL'!$C$14</f>
        <v>10117400</v>
      </c>
      <c r="D49" s="806"/>
      <c r="E49" s="806"/>
      <c r="F49" s="806"/>
      <c r="G49" s="806"/>
      <c r="H49" s="618">
        <v>0</v>
      </c>
      <c r="I49" s="806"/>
      <c r="J49" s="806"/>
      <c r="K49" s="806"/>
      <c r="L49" s="806"/>
      <c r="M49" s="618">
        <f>SUM(KASHAR!G252)</f>
        <v>8598250</v>
      </c>
      <c r="N49" s="806"/>
      <c r="O49" s="806"/>
      <c r="P49" s="816"/>
      <c r="Q49" s="806"/>
      <c r="R49" s="631">
        <v>10292400</v>
      </c>
    </row>
    <row r="50" spans="1:19" s="609" customFormat="1" ht="30" customHeight="1">
      <c r="A50" s="616">
        <v>5</v>
      </c>
      <c r="B50" s="617" t="s">
        <v>134</v>
      </c>
      <c r="C50" s="618">
        <v>800000</v>
      </c>
      <c r="D50" s="806"/>
      <c r="E50" s="806"/>
      <c r="F50" s="806"/>
      <c r="G50" s="806"/>
      <c r="H50" s="618">
        <f>'[53]Neraca RL'!$C$10</f>
        <v>850000</v>
      </c>
      <c r="I50" s="806"/>
      <c r="J50" s="806"/>
      <c r="K50" s="806"/>
      <c r="L50" s="806"/>
      <c r="M50" s="618">
        <v>750000</v>
      </c>
      <c r="N50" s="806"/>
      <c r="O50" s="806"/>
      <c r="P50" s="816"/>
      <c r="Q50" s="806"/>
      <c r="R50" s="631">
        <f>C50+H50</f>
        <v>1650000</v>
      </c>
    </row>
    <row r="51" spans="1:19" s="609" customFormat="1" ht="30" customHeight="1">
      <c r="A51" s="616">
        <v>6</v>
      </c>
      <c r="B51" s="617" t="s">
        <v>135</v>
      </c>
      <c r="C51" s="618">
        <v>0</v>
      </c>
      <c r="D51" s="806"/>
      <c r="E51" s="806"/>
      <c r="F51" s="806"/>
      <c r="G51" s="806"/>
      <c r="H51" s="618">
        <v>0</v>
      </c>
      <c r="I51" s="806"/>
      <c r="J51" s="806"/>
      <c r="K51" s="806"/>
      <c r="L51" s="806"/>
      <c r="M51" s="618"/>
      <c r="N51" s="806"/>
      <c r="O51" s="806"/>
      <c r="P51" s="816"/>
      <c r="Q51" s="806"/>
      <c r="R51" s="631">
        <f>C52+H52</f>
        <v>8951700</v>
      </c>
    </row>
    <row r="52" spans="1:19" s="609" customFormat="1" ht="30" customHeight="1">
      <c r="A52" s="616">
        <v>7</v>
      </c>
      <c r="B52" s="617" t="s">
        <v>136</v>
      </c>
      <c r="C52" s="618">
        <f>'[52]Neraca RL'!$C$15</f>
        <v>8951700</v>
      </c>
      <c r="D52" s="806"/>
      <c r="E52" s="806"/>
      <c r="F52" s="806"/>
      <c r="G52" s="806"/>
      <c r="H52" s="618">
        <v>0</v>
      </c>
      <c r="I52" s="806"/>
      <c r="J52" s="806"/>
      <c r="K52" s="806"/>
      <c r="L52" s="806"/>
      <c r="M52" s="618"/>
      <c r="N52" s="806"/>
      <c r="O52" s="806"/>
      <c r="P52" s="816"/>
      <c r="Q52" s="806"/>
    </row>
    <row r="53" spans="1:19" s="609" customFormat="1" ht="30" customHeight="1">
      <c r="A53" s="616">
        <v>8</v>
      </c>
      <c r="B53" s="617" t="s">
        <v>137</v>
      </c>
      <c r="C53" s="618">
        <f>'[52]Neraca RL'!$C$11</f>
        <v>175000</v>
      </c>
      <c r="D53" s="806"/>
      <c r="E53" s="806"/>
      <c r="F53" s="806"/>
      <c r="G53" s="806"/>
      <c r="H53" s="618">
        <v>0</v>
      </c>
      <c r="I53" s="806"/>
      <c r="J53" s="806"/>
      <c r="K53" s="806"/>
      <c r="L53" s="806"/>
      <c r="M53" s="618"/>
      <c r="N53" s="806"/>
      <c r="O53" s="806"/>
      <c r="P53" s="816"/>
      <c r="Q53" s="806"/>
      <c r="R53" s="631">
        <f>SUM(R46:R52)</f>
        <v>58289489</v>
      </c>
      <c r="S53" s="631"/>
    </row>
    <row r="54" spans="1:19" s="609" customFormat="1" ht="30" customHeight="1">
      <c r="A54" s="619"/>
      <c r="B54" s="620" t="s">
        <v>17</v>
      </c>
      <c r="C54" s="621">
        <f>SUM(C46:C53)</f>
        <v>40226955</v>
      </c>
      <c r="D54" s="621"/>
      <c r="E54" s="621"/>
      <c r="F54" s="621"/>
      <c r="G54" s="621"/>
      <c r="H54" s="621">
        <f>SUM(H46:H50)</f>
        <v>18062534</v>
      </c>
      <c r="I54" s="621"/>
      <c r="J54" s="621"/>
      <c r="K54" s="621"/>
      <c r="L54" s="621"/>
      <c r="M54" s="621">
        <f>SUM(M46:M50)</f>
        <v>30060082</v>
      </c>
      <c r="N54" s="621"/>
      <c r="O54" s="621"/>
      <c r="P54" s="621"/>
      <c r="Q54" s="621"/>
    </row>
    <row r="55" spans="1:19" s="608" customFormat="1" ht="30" customHeight="1">
      <c r="A55" s="625"/>
      <c r="B55" s="625"/>
      <c r="C55" s="625"/>
      <c r="D55" s="625"/>
      <c r="E55" s="625"/>
      <c r="F55" s="625"/>
      <c r="G55" s="625"/>
      <c r="H55" s="626"/>
      <c r="I55" s="626"/>
      <c r="J55" s="626"/>
      <c r="K55" s="626"/>
      <c r="L55" s="626"/>
      <c r="M55" s="626"/>
      <c r="N55" s="626"/>
      <c r="O55" s="626"/>
      <c r="P55" s="626"/>
      <c r="Q55" s="607"/>
    </row>
    <row r="56" spans="1:19" s="608" customFormat="1" ht="30" customHeight="1">
      <c r="A56" s="807" t="s">
        <v>3</v>
      </c>
      <c r="B56" s="810" t="s">
        <v>121</v>
      </c>
      <c r="C56" s="803" t="s">
        <v>17</v>
      </c>
      <c r="D56" s="804"/>
      <c r="E56" s="804"/>
      <c r="F56" s="804"/>
      <c r="G56" s="805"/>
      <c r="H56" s="626"/>
      <c r="I56" s="626"/>
      <c r="J56" s="626"/>
      <c r="K56" s="626"/>
      <c r="L56" s="626"/>
      <c r="M56" s="626"/>
      <c r="N56" s="626"/>
      <c r="O56" s="626"/>
      <c r="P56" s="626"/>
      <c r="Q56" s="607"/>
    </row>
    <row r="57" spans="1:19" s="608" customFormat="1" ht="30" customHeight="1">
      <c r="A57" s="814"/>
      <c r="B57" s="815"/>
      <c r="C57" s="807" t="s">
        <v>125</v>
      </c>
      <c r="D57" s="810" t="s">
        <v>126</v>
      </c>
      <c r="E57" s="809" t="s">
        <v>127</v>
      </c>
      <c r="F57" s="804" t="s">
        <v>128</v>
      </c>
      <c r="G57" s="804"/>
      <c r="H57" s="805"/>
      <c r="I57" s="626"/>
      <c r="K57" s="626"/>
      <c r="L57" s="626"/>
      <c r="M57" s="626"/>
      <c r="N57" s="626"/>
      <c r="O57" s="627" t="s">
        <v>114</v>
      </c>
      <c r="P57" s="626"/>
      <c r="Q57" s="607"/>
    </row>
    <row r="58" spans="1:19" s="609" customFormat="1" ht="30" customHeight="1">
      <c r="A58" s="808"/>
      <c r="B58" s="811"/>
      <c r="C58" s="808"/>
      <c r="D58" s="811"/>
      <c r="E58" s="809"/>
      <c r="F58" s="614" t="s">
        <v>30</v>
      </c>
      <c r="G58" s="615" t="s">
        <v>129</v>
      </c>
      <c r="H58" s="615"/>
      <c r="I58" s="628"/>
      <c r="J58" s="629"/>
      <c r="K58" s="626"/>
      <c r="L58" s="626"/>
      <c r="M58" s="626"/>
      <c r="N58" s="626"/>
      <c r="O58" s="630" t="s">
        <v>116</v>
      </c>
      <c r="P58" s="626"/>
      <c r="Q58" s="607"/>
    </row>
    <row r="59" spans="1:19" s="609" customFormat="1" ht="30" customHeight="1">
      <c r="A59" s="616">
        <v>1</v>
      </c>
      <c r="B59" s="617" t="s">
        <v>130</v>
      </c>
      <c r="C59" s="618">
        <f>C7+H7+M7+C20+H20+M20+C33+H33+M33+C46+H46+M46</f>
        <v>18647231</v>
      </c>
      <c r="D59" s="806">
        <f>D7+I7+N7+D20+I20+N20+D33+I33+N33+D46+I46+N46</f>
        <v>135490710.69999999</v>
      </c>
      <c r="E59" s="806">
        <f>E7+J7+O7+E20+J20+O20+E33+J33+O33+E46+J46+O46</f>
        <v>130137153.3</v>
      </c>
      <c r="F59" s="806">
        <f>E59*80%</f>
        <v>104109722.64</v>
      </c>
      <c r="G59" s="806">
        <f>E59*20%</f>
        <v>26027430.66</v>
      </c>
      <c r="H59" s="806"/>
      <c r="I59" s="626"/>
      <c r="J59" s="629"/>
      <c r="K59" s="626"/>
      <c r="L59" s="626"/>
      <c r="M59" s="626"/>
      <c r="N59" s="626"/>
      <c r="O59" s="630"/>
      <c r="P59" s="626"/>
      <c r="Q59" s="607"/>
    </row>
    <row r="60" spans="1:19" s="609" customFormat="1" ht="30" customHeight="1">
      <c r="A60" s="616">
        <v>2</v>
      </c>
      <c r="B60" s="617" t="s">
        <v>131</v>
      </c>
      <c r="C60" s="618">
        <f>C8+H8+M8+C21+H21+M21+C34+H34+M34+C47+H47+M47</f>
        <v>142355974</v>
      </c>
      <c r="D60" s="806"/>
      <c r="E60" s="806"/>
      <c r="F60" s="806"/>
      <c r="G60" s="806"/>
      <c r="H60" s="806"/>
      <c r="I60" s="626"/>
      <c r="J60" s="629"/>
      <c r="K60" s="626"/>
      <c r="L60" s="626"/>
      <c r="M60" s="626"/>
      <c r="N60" s="626"/>
      <c r="O60" s="630"/>
      <c r="P60" s="626"/>
      <c r="Q60" s="607"/>
    </row>
    <row r="61" spans="1:19" s="609" customFormat="1" ht="30" customHeight="1">
      <c r="A61" s="616">
        <v>3</v>
      </c>
      <c r="B61" s="617" t="s">
        <v>132</v>
      </c>
      <c r="C61" s="618">
        <f>C9+H9+M9+C22+H22+M22+C35+H35+M35+C48+H48+M48</f>
        <v>47132809</v>
      </c>
      <c r="D61" s="806"/>
      <c r="E61" s="806"/>
      <c r="F61" s="806"/>
      <c r="G61" s="806"/>
      <c r="H61" s="806"/>
      <c r="I61" s="626"/>
      <c r="J61" s="629"/>
      <c r="K61" s="626"/>
      <c r="L61" s="626"/>
      <c r="M61" s="626"/>
      <c r="N61" s="626"/>
      <c r="O61" s="630"/>
      <c r="P61" s="626"/>
      <c r="Q61" s="607"/>
    </row>
    <row r="62" spans="1:19" s="609" customFormat="1" ht="30" customHeight="1">
      <c r="A62" s="616">
        <v>4</v>
      </c>
      <c r="B62" s="617" t="s">
        <v>133</v>
      </c>
      <c r="C62" s="618">
        <f>M10+C23+H23+M23+C36+H36+M36+C49+H49+M49</f>
        <v>38379150</v>
      </c>
      <c r="D62" s="806"/>
      <c r="E62" s="806"/>
      <c r="F62" s="806"/>
      <c r="G62" s="806"/>
      <c r="H62" s="806"/>
      <c r="I62" s="626"/>
      <c r="J62" s="629"/>
      <c r="K62" s="626"/>
      <c r="L62" s="626"/>
      <c r="M62" s="626"/>
      <c r="N62" s="626"/>
      <c r="O62" s="630"/>
      <c r="P62" s="626"/>
      <c r="Q62" s="607"/>
    </row>
    <row r="63" spans="1:19" s="610" customFormat="1" ht="30" customHeight="1">
      <c r="A63" s="616">
        <v>5</v>
      </c>
      <c r="B63" s="617" t="s">
        <v>134</v>
      </c>
      <c r="C63" s="618">
        <f>C11+H11+M11+C24+H24+M24+C37+H37+M37+C50+H50+M50</f>
        <v>9715000</v>
      </c>
      <c r="D63" s="806"/>
      <c r="E63" s="806"/>
      <c r="F63" s="806"/>
      <c r="G63" s="806"/>
      <c r="H63" s="806"/>
      <c r="I63" s="626"/>
      <c r="J63" s="629"/>
      <c r="K63" s="626"/>
      <c r="L63" s="626"/>
      <c r="M63" s="626"/>
      <c r="N63" s="626"/>
      <c r="O63" s="630"/>
      <c r="P63" s="626"/>
      <c r="Q63" s="607"/>
    </row>
    <row r="64" spans="1:19" s="607" customFormat="1" ht="30" customHeight="1">
      <c r="A64" s="616">
        <v>6</v>
      </c>
      <c r="B64" s="617" t="s">
        <v>135</v>
      </c>
      <c r="C64" s="618">
        <f>C12+H12+M12+C25+H51</f>
        <v>271000</v>
      </c>
      <c r="D64" s="806"/>
      <c r="E64" s="806"/>
      <c r="F64" s="806"/>
      <c r="G64" s="806"/>
      <c r="H64" s="806"/>
      <c r="J64" s="629"/>
      <c r="K64" s="626"/>
      <c r="L64" s="626"/>
      <c r="M64" s="626"/>
      <c r="N64" s="626"/>
      <c r="O64" s="630"/>
    </row>
    <row r="65" spans="1:15" s="607" customFormat="1" ht="30" customHeight="1">
      <c r="A65" s="616">
        <v>7</v>
      </c>
      <c r="B65" s="617" t="s">
        <v>136</v>
      </c>
      <c r="C65" s="618">
        <f>C52+H52+M52</f>
        <v>8951700</v>
      </c>
      <c r="D65" s="806"/>
      <c r="E65" s="806"/>
      <c r="F65" s="806"/>
      <c r="G65" s="806"/>
      <c r="H65" s="806"/>
      <c r="J65" s="629"/>
      <c r="K65" s="626"/>
      <c r="L65" s="626"/>
      <c r="M65" s="626"/>
      <c r="N65" s="626"/>
      <c r="O65" s="630"/>
    </row>
    <row r="66" spans="1:15" s="607" customFormat="1" ht="30" customHeight="1">
      <c r="A66" s="616">
        <v>8</v>
      </c>
      <c r="B66" s="617" t="s">
        <v>137</v>
      </c>
      <c r="C66" s="618">
        <f>C53+H53</f>
        <v>175000</v>
      </c>
      <c r="D66" s="806"/>
      <c r="E66" s="806"/>
      <c r="F66" s="806"/>
      <c r="G66" s="806"/>
      <c r="H66" s="806"/>
      <c r="J66" s="640"/>
      <c r="K66" s="626"/>
      <c r="L66" s="626"/>
      <c r="M66" s="626"/>
      <c r="N66" s="626"/>
      <c r="O66" s="641" t="s">
        <v>118</v>
      </c>
    </row>
    <row r="67" spans="1:15" s="607" customFormat="1" ht="30" customHeight="1">
      <c r="A67" s="619"/>
      <c r="B67" s="620" t="s">
        <v>17</v>
      </c>
      <c r="C67" s="621">
        <f>SUM(C59:C66)</f>
        <v>265627864</v>
      </c>
      <c r="D67" s="621">
        <f>SUM(D59:D64)</f>
        <v>135490710.69999999</v>
      </c>
      <c r="E67" s="621">
        <f>E59</f>
        <v>130137153.3</v>
      </c>
      <c r="F67" s="621">
        <f>F59</f>
        <v>104109722.64</v>
      </c>
      <c r="G67" s="621">
        <f>G59</f>
        <v>26027430.66</v>
      </c>
      <c r="H67" s="621">
        <f>H59</f>
        <v>0</v>
      </c>
      <c r="J67" s="626"/>
      <c r="K67" s="626"/>
      <c r="L67" s="626"/>
      <c r="M67" s="626"/>
      <c r="N67" s="626"/>
      <c r="O67" s="626"/>
    </row>
    <row r="68" spans="1:15" s="611" customFormat="1" ht="12">
      <c r="A68" s="637"/>
    </row>
    <row r="69" spans="1:15">
      <c r="E69" s="638"/>
      <c r="J69" s="611"/>
      <c r="K69" s="611"/>
      <c r="L69" s="611"/>
      <c r="M69" s="611"/>
      <c r="N69" s="611"/>
      <c r="O69" s="611"/>
    </row>
    <row r="70" spans="1:15">
      <c r="B70" s="639"/>
      <c r="J70" s="611"/>
      <c r="K70" s="611"/>
      <c r="L70" s="611"/>
      <c r="M70" s="611"/>
      <c r="N70" s="611"/>
      <c r="O70" s="611"/>
    </row>
    <row r="71" spans="1:15">
      <c r="B71" s="638"/>
      <c r="J71" s="611"/>
      <c r="K71" s="611"/>
      <c r="L71" s="611"/>
      <c r="M71" s="611"/>
      <c r="N71" s="611"/>
      <c r="O71" s="611"/>
    </row>
    <row r="72" spans="1:15">
      <c r="B72" s="638"/>
      <c r="J72" s="611"/>
      <c r="K72" s="611"/>
      <c r="L72" s="611"/>
      <c r="M72" s="611"/>
      <c r="N72" s="611"/>
      <c r="O72" s="611"/>
    </row>
  </sheetData>
  <mergeCells count="130">
    <mergeCell ref="L33:L40"/>
    <mergeCell ref="L46:L53"/>
    <mergeCell ref="M44:M45"/>
    <mergeCell ref="N5:N6"/>
    <mergeCell ref="N7:N14"/>
    <mergeCell ref="N18:N19"/>
    <mergeCell ref="N20:N27"/>
    <mergeCell ref="N31:N32"/>
    <mergeCell ref="N33:N40"/>
    <mergeCell ref="N44:N45"/>
    <mergeCell ref="N46:N53"/>
    <mergeCell ref="M43:Q43"/>
    <mergeCell ref="P44:Q44"/>
    <mergeCell ref="O33:O40"/>
    <mergeCell ref="O44:O45"/>
    <mergeCell ref="O46:O53"/>
    <mergeCell ref="P7:P14"/>
    <mergeCell ref="P20:P27"/>
    <mergeCell ref="P33:P40"/>
    <mergeCell ref="P46:P53"/>
    <mergeCell ref="Q7:Q14"/>
    <mergeCell ref="Q20:Q27"/>
    <mergeCell ref="Q33:Q40"/>
    <mergeCell ref="Q46:Q53"/>
    <mergeCell ref="G33:G40"/>
    <mergeCell ref="G46:G53"/>
    <mergeCell ref="G59:G66"/>
    <mergeCell ref="H44:H45"/>
    <mergeCell ref="H59:H66"/>
    <mergeCell ref="I5:I6"/>
    <mergeCell ref="I7:I14"/>
    <mergeCell ref="I18:I19"/>
    <mergeCell ref="I20:I27"/>
    <mergeCell ref="I31:I32"/>
    <mergeCell ref="I33:I40"/>
    <mergeCell ref="I44:I45"/>
    <mergeCell ref="I46:I53"/>
    <mergeCell ref="H43:L43"/>
    <mergeCell ref="K44:L44"/>
    <mergeCell ref="J33:J40"/>
    <mergeCell ref="J44:J45"/>
    <mergeCell ref="J46:J53"/>
    <mergeCell ref="K7:K14"/>
    <mergeCell ref="K20:K27"/>
    <mergeCell ref="K33:K40"/>
    <mergeCell ref="K46:K53"/>
    <mergeCell ref="L7:L14"/>
    <mergeCell ref="L20:L27"/>
    <mergeCell ref="D59:D66"/>
    <mergeCell ref="E5:E6"/>
    <mergeCell ref="E7:E14"/>
    <mergeCell ref="E18:E19"/>
    <mergeCell ref="E20:E27"/>
    <mergeCell ref="E31:E32"/>
    <mergeCell ref="E33:E40"/>
    <mergeCell ref="E44:E45"/>
    <mergeCell ref="E46:E53"/>
    <mergeCell ref="E57:E58"/>
    <mergeCell ref="E59:E66"/>
    <mergeCell ref="C43:G43"/>
    <mergeCell ref="F44:G44"/>
    <mergeCell ref="C56:G56"/>
    <mergeCell ref="F57:H57"/>
    <mergeCell ref="C5:C6"/>
    <mergeCell ref="C18:C19"/>
    <mergeCell ref="C31:C32"/>
    <mergeCell ref="C44:C45"/>
    <mergeCell ref="C57:C58"/>
    <mergeCell ref="F33:F40"/>
    <mergeCell ref="F46:F53"/>
    <mergeCell ref="F59:F66"/>
    <mergeCell ref="A30:A32"/>
    <mergeCell ref="A43:A45"/>
    <mergeCell ref="A56:A58"/>
    <mergeCell ref="B4:B6"/>
    <mergeCell ref="B17:B19"/>
    <mergeCell ref="B30:B32"/>
    <mergeCell ref="B43:B45"/>
    <mergeCell ref="B56:B58"/>
    <mergeCell ref="D33:D40"/>
    <mergeCell ref="D44:D45"/>
    <mergeCell ref="D46:D53"/>
    <mergeCell ref="D57:D58"/>
    <mergeCell ref="F18:G18"/>
    <mergeCell ref="K18:L18"/>
    <mergeCell ref="P18:Q18"/>
    <mergeCell ref="C30:G30"/>
    <mergeCell ref="H30:L30"/>
    <mergeCell ref="M30:Q30"/>
    <mergeCell ref="F31:G31"/>
    <mergeCell ref="K31:L31"/>
    <mergeCell ref="P31:Q31"/>
    <mergeCell ref="D18:D19"/>
    <mergeCell ref="D20:D27"/>
    <mergeCell ref="D31:D32"/>
    <mergeCell ref="F20:F27"/>
    <mergeCell ref="H18:H19"/>
    <mergeCell ref="H31:H32"/>
    <mergeCell ref="J18:J19"/>
    <mergeCell ref="J20:J27"/>
    <mergeCell ref="J31:J32"/>
    <mergeCell ref="M18:M19"/>
    <mergeCell ref="M31:M32"/>
    <mergeCell ref="O18:O19"/>
    <mergeCell ref="O20:O27"/>
    <mergeCell ref="O31:O32"/>
    <mergeCell ref="G20:G27"/>
    <mergeCell ref="A1:Q1"/>
    <mergeCell ref="A2:Q2"/>
    <mergeCell ref="C4:G4"/>
    <mergeCell ref="H4:L4"/>
    <mergeCell ref="M4:Q4"/>
    <mergeCell ref="F5:G5"/>
    <mergeCell ref="K5:L5"/>
    <mergeCell ref="P5:Q5"/>
    <mergeCell ref="C17:G17"/>
    <mergeCell ref="H17:L17"/>
    <mergeCell ref="M17:Q17"/>
    <mergeCell ref="D7:D14"/>
    <mergeCell ref="F7:F14"/>
    <mergeCell ref="H5:H6"/>
    <mergeCell ref="J5:J6"/>
    <mergeCell ref="J7:J14"/>
    <mergeCell ref="M5:M6"/>
    <mergeCell ref="O5:O6"/>
    <mergeCell ref="O7:O14"/>
    <mergeCell ref="D5:D6"/>
    <mergeCell ref="A4:A6"/>
    <mergeCell ref="A17:A19"/>
    <mergeCell ref="G7:G14"/>
  </mergeCells>
  <pageMargins left="0.32465277777777801" right="0.70866141732283505" top="0.312847222222222" bottom="0.74803149606299202" header="0.31496062992126" footer="0.31496062992126"/>
  <pageSetup paperSize="5" scale="85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view="pageBreakPreview" zoomScaleNormal="100" zoomScaleSheetLayoutView="100" zoomScalePageLayoutView="80" workbookViewId="0">
      <selection activeCell="I22" sqref="I22"/>
    </sheetView>
  </sheetViews>
  <sheetFormatPr defaultColWidth="9" defaultRowHeight="15"/>
  <cols>
    <col min="1" max="1" width="4.85546875" style="282" customWidth="1"/>
    <col min="2" max="2" width="36.42578125" style="282" customWidth="1"/>
    <col min="3" max="3" width="25.5703125" style="282" customWidth="1"/>
    <col min="4" max="4" width="21.7109375" style="282" hidden="1" customWidth="1"/>
    <col min="5" max="5" width="5" style="282" customWidth="1"/>
    <col min="6" max="6" width="33" style="282" customWidth="1"/>
    <col min="7" max="7" width="19.42578125" style="282" customWidth="1"/>
    <col min="8" max="8" width="17" style="282" customWidth="1"/>
    <col min="9" max="10" width="14.7109375" style="282" customWidth="1"/>
    <col min="11" max="11" width="13.28515625" style="282" customWidth="1"/>
    <col min="12" max="14" width="12.85546875" style="282" customWidth="1"/>
    <col min="15" max="15" width="11.28515625" style="282" customWidth="1"/>
    <col min="16" max="16" width="12.85546875" style="282" customWidth="1"/>
    <col min="17" max="16384" width="9" style="282"/>
  </cols>
  <sheetData>
    <row r="1" spans="1:9">
      <c r="A1" s="817" t="s">
        <v>18</v>
      </c>
      <c r="B1" s="817"/>
      <c r="C1" s="817"/>
      <c r="D1" s="559"/>
    </row>
    <row r="2" spans="1:9">
      <c r="A2" s="817" t="s">
        <v>160</v>
      </c>
      <c r="B2" s="817"/>
      <c r="C2" s="817"/>
      <c r="D2" s="559"/>
    </row>
    <row r="3" spans="1:9">
      <c r="A3" s="817" t="s">
        <v>161</v>
      </c>
      <c r="B3" s="817"/>
      <c r="C3" s="817"/>
      <c r="D3" s="559"/>
    </row>
    <row r="4" spans="1:9">
      <c r="A4" s="818" t="s">
        <v>162</v>
      </c>
      <c r="B4" s="818"/>
      <c r="C4" s="282" t="s">
        <v>163</v>
      </c>
    </row>
    <row r="5" spans="1:9">
      <c r="A5" s="818" t="s">
        <v>164</v>
      </c>
      <c r="B5" s="818"/>
      <c r="C5" s="282" t="s">
        <v>165</v>
      </c>
    </row>
    <row r="6" spans="1:9">
      <c r="A6" s="818" t="s">
        <v>166</v>
      </c>
      <c r="B6" s="818"/>
      <c r="C6" s="282" t="s">
        <v>167</v>
      </c>
    </row>
    <row r="7" spans="1:9">
      <c r="A7" s="560">
        <v>4</v>
      </c>
      <c r="B7" s="561" t="s">
        <v>125</v>
      </c>
      <c r="C7" s="560" t="s">
        <v>168</v>
      </c>
      <c r="E7" s="562"/>
      <c r="F7" s="563"/>
      <c r="G7" s="564"/>
    </row>
    <row r="8" spans="1:9">
      <c r="A8" s="565" t="s">
        <v>169</v>
      </c>
      <c r="B8" s="565" t="s">
        <v>170</v>
      </c>
      <c r="C8" s="566"/>
      <c r="E8" s="567"/>
      <c r="F8" s="563"/>
    </row>
    <row r="9" spans="1:9">
      <c r="A9" s="566" t="s">
        <v>171</v>
      </c>
      <c r="B9" s="566" t="s">
        <v>172</v>
      </c>
      <c r="C9" s="568">
        <f>SUM(MODUS!H169)</f>
        <v>14036671</v>
      </c>
      <c r="D9" s="569"/>
      <c r="E9" s="570"/>
      <c r="F9" s="563"/>
      <c r="G9" s="570"/>
      <c r="H9" s="570"/>
      <c r="I9" s="570"/>
    </row>
    <row r="10" spans="1:9">
      <c r="A10" s="566" t="s">
        <v>173</v>
      </c>
      <c r="B10" s="566" t="s">
        <v>174</v>
      </c>
      <c r="C10" s="571">
        <v>750000</v>
      </c>
      <c r="E10" s="570"/>
      <c r="F10" s="563"/>
      <c r="G10" s="570"/>
      <c r="H10" s="570"/>
      <c r="I10" s="570"/>
    </row>
    <row r="11" spans="1:9">
      <c r="A11" s="566" t="s">
        <v>175</v>
      </c>
      <c r="B11" s="566" t="s">
        <v>176</v>
      </c>
      <c r="C11" s="571"/>
      <c r="E11" s="570"/>
      <c r="F11" s="563"/>
      <c r="G11" s="570"/>
      <c r="H11" s="570"/>
      <c r="I11" s="570"/>
    </row>
    <row r="12" spans="1:9">
      <c r="A12" s="566" t="s">
        <v>177</v>
      </c>
      <c r="B12" s="566" t="s">
        <v>178</v>
      </c>
      <c r="C12" s="572">
        <f>SUM(KASHAR!E252)</f>
        <v>1577881</v>
      </c>
      <c r="E12" s="570"/>
      <c r="F12" s="563"/>
      <c r="G12" s="570"/>
      <c r="H12" s="570"/>
      <c r="I12" s="570"/>
    </row>
    <row r="13" spans="1:9">
      <c r="A13" s="566" t="s">
        <v>179</v>
      </c>
      <c r="B13" s="566" t="s">
        <v>180</v>
      </c>
      <c r="C13" s="573">
        <f>SUM(MULTI!L60)</f>
        <v>5097280</v>
      </c>
      <c r="D13" s="569"/>
      <c r="E13" s="570"/>
      <c r="F13" s="563"/>
      <c r="G13" s="570"/>
      <c r="H13" s="570"/>
      <c r="I13" s="570"/>
    </row>
    <row r="14" spans="1:9">
      <c r="A14" s="566" t="s">
        <v>181</v>
      </c>
      <c r="B14" s="566" t="s">
        <v>182</v>
      </c>
      <c r="C14" s="573">
        <f>SUM(KASHAR!G252)</f>
        <v>8598250</v>
      </c>
      <c r="D14" s="569"/>
      <c r="E14" s="570"/>
      <c r="F14" s="563"/>
      <c r="G14" s="570"/>
      <c r="H14" s="570"/>
      <c r="I14" s="570"/>
    </row>
    <row r="15" spans="1:9">
      <c r="A15" s="566" t="s">
        <v>183</v>
      </c>
      <c r="B15" s="566" t="s">
        <v>184</v>
      </c>
      <c r="C15" s="573"/>
      <c r="D15" s="569"/>
      <c r="E15" s="570"/>
      <c r="F15" s="563"/>
      <c r="G15" s="570"/>
      <c r="H15" s="570"/>
      <c r="I15" s="570"/>
    </row>
    <row r="16" spans="1:9">
      <c r="A16" s="565" t="s">
        <v>185</v>
      </c>
      <c r="B16" s="565" t="s">
        <v>186</v>
      </c>
      <c r="C16" s="574"/>
      <c r="E16" s="570"/>
      <c r="F16" s="570"/>
      <c r="G16" s="570"/>
      <c r="H16" s="570"/>
      <c r="I16" s="570"/>
    </row>
    <row r="17" spans="1:15">
      <c r="A17" s="566" t="s">
        <v>187</v>
      </c>
      <c r="B17" s="566" t="s">
        <v>188</v>
      </c>
      <c r="C17" s="571"/>
      <c r="E17" s="570"/>
      <c r="F17" s="570"/>
      <c r="G17" s="570"/>
      <c r="H17" s="570"/>
      <c r="I17" s="570"/>
    </row>
    <row r="18" spans="1:15">
      <c r="A18" s="566" t="s">
        <v>189</v>
      </c>
      <c r="B18" s="565" t="s">
        <v>190</v>
      </c>
      <c r="C18" s="574"/>
      <c r="E18" s="570"/>
      <c r="F18" s="570"/>
      <c r="G18" s="570"/>
      <c r="H18" s="570"/>
      <c r="I18" s="570"/>
    </row>
    <row r="19" spans="1:15">
      <c r="A19" s="566"/>
      <c r="B19" s="566"/>
      <c r="C19" s="574"/>
      <c r="E19" s="570"/>
      <c r="F19" s="575"/>
      <c r="G19" s="570"/>
      <c r="H19" s="570"/>
      <c r="I19" s="570"/>
    </row>
    <row r="20" spans="1:15">
      <c r="A20" s="819" t="s">
        <v>191</v>
      </c>
      <c r="B20" s="819"/>
      <c r="C20" s="576">
        <f>SUM(C8:C19)</f>
        <v>30060082</v>
      </c>
      <c r="E20" s="570"/>
      <c r="F20" s="577"/>
      <c r="G20" s="570"/>
      <c r="H20" s="567"/>
      <c r="I20" s="567"/>
      <c r="J20" s="595"/>
    </row>
    <row r="21" spans="1:15">
      <c r="A21" s="578">
        <v>5</v>
      </c>
      <c r="B21" s="565" t="s">
        <v>192</v>
      </c>
      <c r="C21" s="566"/>
      <c r="E21" s="579"/>
      <c r="F21" s="580"/>
      <c r="G21" s="581"/>
      <c r="H21" s="581"/>
      <c r="I21" s="581"/>
      <c r="L21" s="596"/>
      <c r="M21" s="596"/>
    </row>
    <row r="22" spans="1:15">
      <c r="A22" s="566" t="s">
        <v>193</v>
      </c>
      <c r="B22" s="566" t="s">
        <v>194</v>
      </c>
      <c r="C22" s="571">
        <v>7500000</v>
      </c>
      <c r="D22" s="299"/>
      <c r="E22" s="582"/>
      <c r="F22" s="582"/>
      <c r="G22" s="582"/>
      <c r="H22" s="582"/>
      <c r="I22" s="582"/>
      <c r="J22" s="597"/>
      <c r="L22" s="583"/>
    </row>
    <row r="23" spans="1:15">
      <c r="A23" s="566" t="s">
        <v>195</v>
      </c>
      <c r="B23" s="566" t="s">
        <v>196</v>
      </c>
      <c r="C23" s="571">
        <v>1000000</v>
      </c>
      <c r="E23" s="567"/>
      <c r="F23" s="583"/>
      <c r="G23" s="570"/>
      <c r="H23" s="583"/>
      <c r="I23" s="583"/>
      <c r="J23" s="583"/>
      <c r="K23" s="583"/>
      <c r="L23" s="299"/>
      <c r="M23" s="598"/>
      <c r="N23" s="596"/>
      <c r="O23" s="599"/>
    </row>
    <row r="24" spans="1:15">
      <c r="A24" s="566" t="s">
        <v>197</v>
      </c>
      <c r="B24" s="566" t="s">
        <v>198</v>
      </c>
      <c r="C24" s="571">
        <v>1000000</v>
      </c>
      <c r="E24" s="584"/>
      <c r="F24" s="585"/>
      <c r="G24" s="586"/>
      <c r="H24" s="585"/>
      <c r="I24" s="585"/>
      <c r="J24" s="585"/>
      <c r="K24" s="600"/>
      <c r="L24" s="583"/>
    </row>
    <row r="25" spans="1:15">
      <c r="A25" s="566" t="s">
        <v>199</v>
      </c>
      <c r="B25" s="566" t="s">
        <v>200</v>
      </c>
      <c r="C25" s="571">
        <f>SUM(KASHAR!R252)</f>
        <v>1750000</v>
      </c>
      <c r="E25" s="570"/>
      <c r="F25" s="570">
        <f>C22+C23+C24+C25+C29+C30</f>
        <v>11730000</v>
      </c>
      <c r="G25" s="570"/>
      <c r="J25" s="601"/>
      <c r="K25" s="583"/>
      <c r="L25" s="583"/>
    </row>
    <row r="26" spans="1:15">
      <c r="A26" s="566" t="s">
        <v>201</v>
      </c>
      <c r="B26" s="566" t="s">
        <v>202</v>
      </c>
      <c r="C26" s="571"/>
      <c r="E26" s="583"/>
      <c r="F26" s="583"/>
      <c r="G26" s="570"/>
      <c r="K26" s="583"/>
    </row>
    <row r="27" spans="1:15" s="558" customFormat="1">
      <c r="A27" s="566" t="s">
        <v>203</v>
      </c>
      <c r="B27" s="566" t="s">
        <v>204</v>
      </c>
      <c r="C27" s="571">
        <f>SUM(INVEN!M41)</f>
        <v>0</v>
      </c>
      <c r="D27" s="282"/>
      <c r="E27" s="583"/>
      <c r="F27" s="587"/>
      <c r="G27" s="588"/>
      <c r="H27" s="589"/>
      <c r="I27" s="589"/>
      <c r="J27" s="588"/>
      <c r="K27" s="602"/>
      <c r="L27" s="589"/>
    </row>
    <row r="28" spans="1:15">
      <c r="A28" s="578" t="s">
        <v>205</v>
      </c>
      <c r="B28" s="565" t="s">
        <v>206</v>
      </c>
      <c r="C28" s="571"/>
      <c r="E28" s="583"/>
      <c r="F28" s="583"/>
      <c r="G28" s="299"/>
      <c r="H28" s="299"/>
      <c r="I28" s="299"/>
      <c r="J28" s="603"/>
      <c r="K28" s="569"/>
      <c r="L28" s="603"/>
      <c r="M28" s="603"/>
      <c r="N28" s="603"/>
    </row>
    <row r="29" spans="1:15">
      <c r="A29" s="566" t="s">
        <v>207</v>
      </c>
      <c r="B29" s="566" t="s">
        <v>208</v>
      </c>
      <c r="C29" s="571">
        <v>400000</v>
      </c>
      <c r="E29" s="583"/>
      <c r="F29" s="583"/>
      <c r="G29" s="583"/>
      <c r="J29" s="598"/>
      <c r="K29" s="569"/>
      <c r="L29" s="596"/>
      <c r="M29" s="596"/>
      <c r="N29" s="596"/>
      <c r="O29" s="596"/>
    </row>
    <row r="30" spans="1:15">
      <c r="A30" s="566" t="s">
        <v>209</v>
      </c>
      <c r="B30" s="566" t="s">
        <v>210</v>
      </c>
      <c r="C30" s="590">
        <v>80000</v>
      </c>
      <c r="E30" s="583"/>
      <c r="F30" s="583"/>
      <c r="G30" s="583"/>
      <c r="H30" s="583"/>
      <c r="I30" s="583"/>
      <c r="J30" s="604"/>
      <c r="K30" s="596"/>
    </row>
    <row r="31" spans="1:15">
      <c r="A31" s="578">
        <v>7</v>
      </c>
      <c r="B31" s="565" t="s">
        <v>211</v>
      </c>
      <c r="C31" s="591"/>
      <c r="E31" s="583"/>
      <c r="F31" s="583"/>
      <c r="G31" s="583"/>
      <c r="H31" s="570"/>
      <c r="I31" s="570"/>
      <c r="J31" s="605"/>
      <c r="K31" s="605"/>
      <c r="L31" s="605"/>
      <c r="M31" s="603"/>
    </row>
    <row r="32" spans="1:15">
      <c r="A32" s="566" t="s">
        <v>212</v>
      </c>
      <c r="B32" s="565" t="s">
        <v>213</v>
      </c>
      <c r="C32" s="571"/>
      <c r="E32" s="583"/>
      <c r="F32" s="583"/>
      <c r="H32" s="583"/>
      <c r="I32" s="583"/>
      <c r="J32" s="569"/>
      <c r="K32" s="583"/>
      <c r="L32" s="583"/>
      <c r="M32" s="583"/>
      <c r="N32" s="583"/>
      <c r="O32" s="583"/>
    </row>
    <row r="33" spans="1:15">
      <c r="A33" s="819" t="s">
        <v>214</v>
      </c>
      <c r="B33" s="819"/>
      <c r="C33" s="576">
        <f>C20-C22-C23-C24-C25-C27-C26-C29-C30</f>
        <v>18330082</v>
      </c>
      <c r="E33" s="585"/>
      <c r="F33" s="583"/>
      <c r="G33" s="567"/>
      <c r="H33" s="583"/>
      <c r="I33" s="583"/>
      <c r="J33" s="606"/>
      <c r="K33" s="583"/>
      <c r="L33" s="583"/>
      <c r="M33" s="583"/>
      <c r="O33" s="583"/>
    </row>
    <row r="34" spans="1:15">
      <c r="C34" s="592" t="s">
        <v>215</v>
      </c>
      <c r="D34" s="592"/>
      <c r="F34" s="299"/>
      <c r="G34" s="299"/>
      <c r="H34" s="583"/>
      <c r="I34" s="299"/>
      <c r="J34" s="299"/>
      <c r="N34" s="583"/>
    </row>
    <row r="35" spans="1:15">
      <c r="A35" s="820" t="s">
        <v>216</v>
      </c>
      <c r="B35" s="820"/>
      <c r="C35" s="820"/>
      <c r="F35" s="593"/>
      <c r="G35" s="583"/>
      <c r="H35" s="593"/>
      <c r="L35" s="583"/>
      <c r="M35" s="583"/>
      <c r="N35" s="583"/>
    </row>
    <row r="36" spans="1:15">
      <c r="A36" s="820" t="s">
        <v>217</v>
      </c>
      <c r="B36" s="820"/>
      <c r="C36" s="820"/>
      <c r="F36" s="583"/>
      <c r="G36" s="583"/>
      <c r="H36" s="569"/>
    </row>
    <row r="37" spans="1:15">
      <c r="F37" s="594"/>
      <c r="G37" s="583"/>
      <c r="H37" s="583"/>
    </row>
    <row r="38" spans="1:15">
      <c r="A38" s="820" t="s">
        <v>115</v>
      </c>
      <c r="B38" s="820"/>
      <c r="C38" s="297" t="s">
        <v>116</v>
      </c>
      <c r="F38" s="583"/>
      <c r="H38" s="593"/>
    </row>
    <row r="39" spans="1:15">
      <c r="B39" s="297"/>
      <c r="G39" s="283"/>
      <c r="H39" s="593"/>
    </row>
    <row r="40" spans="1:15">
      <c r="B40" s="297"/>
      <c r="G40" s="283"/>
      <c r="H40" s="583"/>
    </row>
    <row r="41" spans="1:15">
      <c r="B41" s="297"/>
      <c r="G41" s="283"/>
      <c r="H41" s="583"/>
    </row>
    <row r="42" spans="1:15">
      <c r="B42" s="300"/>
    </row>
    <row r="43" spans="1:15">
      <c r="A43" s="821" t="s">
        <v>117</v>
      </c>
      <c r="B43" s="821"/>
      <c r="C43" s="300" t="s">
        <v>218</v>
      </c>
      <c r="D43" s="298"/>
      <c r="E43" s="298"/>
    </row>
    <row r="45" spans="1:15">
      <c r="B45" s="820"/>
      <c r="C45" s="820"/>
      <c r="D45" s="820"/>
    </row>
    <row r="46" spans="1:15">
      <c r="B46" s="821"/>
      <c r="C46" s="821"/>
      <c r="D46" s="821"/>
    </row>
    <row r="50" spans="2:4">
      <c r="B50" s="822"/>
      <c r="C50" s="822"/>
      <c r="D50" s="822"/>
    </row>
  </sheetData>
  <mergeCells count="15">
    <mergeCell ref="A38:B38"/>
    <mergeCell ref="A43:B43"/>
    <mergeCell ref="B45:D45"/>
    <mergeCell ref="B46:D46"/>
    <mergeCell ref="B50:D50"/>
    <mergeCell ref="A6:B6"/>
    <mergeCell ref="A20:B20"/>
    <mergeCell ref="A33:B33"/>
    <mergeCell ref="A35:C35"/>
    <mergeCell ref="A36:C36"/>
    <mergeCell ref="A1:C1"/>
    <mergeCell ref="A2:C2"/>
    <mergeCell ref="A3:C3"/>
    <mergeCell ref="A4:B4"/>
    <mergeCell ref="A5:B5"/>
  </mergeCells>
  <pageMargins left="1.19444444444444" right="0.25" top="0.75" bottom="0.75" header="0.3" footer="0.3"/>
  <pageSetup paperSize="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44"/>
  <sheetViews>
    <sheetView view="pageBreakPreview" topLeftCell="A22" zoomScaleNormal="70" workbookViewId="0">
      <selection activeCell="B32" sqref="B32"/>
    </sheetView>
  </sheetViews>
  <sheetFormatPr defaultColWidth="8.7109375" defaultRowHeight="15"/>
  <cols>
    <col min="1" max="1" width="6.5703125" customWidth="1"/>
    <col min="2" max="2" width="37.5703125" customWidth="1"/>
    <col min="3" max="3" width="30.42578125" customWidth="1"/>
    <col min="5" max="5" width="15.140625"/>
    <col min="7" max="7" width="12.5703125" customWidth="1"/>
    <col min="8" max="8" width="11.85546875" customWidth="1"/>
    <col min="9" max="15" width="11.5703125" customWidth="1"/>
    <col min="16" max="16" width="12.85546875" customWidth="1"/>
    <col min="17" max="17" width="14" customWidth="1"/>
    <col min="18" max="18" width="15.140625" customWidth="1"/>
  </cols>
  <sheetData>
    <row r="2" spans="1:18">
      <c r="A2" s="788" t="s">
        <v>18</v>
      </c>
      <c r="B2" s="788"/>
      <c r="C2" s="788"/>
    </row>
    <row r="3" spans="1:18">
      <c r="A3" s="788" t="s">
        <v>219</v>
      </c>
      <c r="B3" s="788"/>
      <c r="C3" s="788"/>
    </row>
    <row r="4" spans="1:18">
      <c r="A4" s="788" t="s">
        <v>220</v>
      </c>
      <c r="B4" s="788"/>
      <c r="C4" s="788"/>
    </row>
    <row r="5" spans="1:18">
      <c r="A5" s="823" t="s">
        <v>162</v>
      </c>
      <c r="B5" s="823"/>
      <c r="C5" t="s">
        <v>163</v>
      </c>
    </row>
    <row r="6" spans="1:18">
      <c r="A6" s="823" t="s">
        <v>164</v>
      </c>
      <c r="B6" s="823"/>
      <c r="C6" t="s">
        <v>165</v>
      </c>
    </row>
    <row r="7" spans="1:18">
      <c r="A7" s="823" t="s">
        <v>166</v>
      </c>
      <c r="B7" s="823"/>
      <c r="C7" t="s">
        <v>167</v>
      </c>
    </row>
    <row r="8" spans="1:18">
      <c r="A8" s="540">
        <v>4</v>
      </c>
      <c r="B8" s="541" t="s">
        <v>125</v>
      </c>
      <c r="C8" s="541" t="s">
        <v>168</v>
      </c>
    </row>
    <row r="9" spans="1:18">
      <c r="A9" s="406" t="s">
        <v>169</v>
      </c>
      <c r="B9" s="406" t="s">
        <v>170</v>
      </c>
      <c r="C9" s="66"/>
      <c r="G9" s="542" t="s">
        <v>122</v>
      </c>
      <c r="H9" t="s">
        <v>123</v>
      </c>
      <c r="I9" t="s">
        <v>221</v>
      </c>
      <c r="J9" t="s">
        <v>222</v>
      </c>
      <c r="K9" t="s">
        <v>139</v>
      </c>
      <c r="L9" t="s">
        <v>223</v>
      </c>
      <c r="M9" t="s">
        <v>224</v>
      </c>
      <c r="N9" t="s">
        <v>225</v>
      </c>
      <c r="O9" t="s">
        <v>226</v>
      </c>
      <c r="P9" t="s">
        <v>227</v>
      </c>
      <c r="Q9" t="s">
        <v>228</v>
      </c>
      <c r="R9" t="s">
        <v>229</v>
      </c>
    </row>
    <row r="10" spans="1:18">
      <c r="A10" s="66" t="s">
        <v>171</v>
      </c>
      <c r="B10" s="66" t="s">
        <v>230</v>
      </c>
      <c r="C10" s="543">
        <f>F10+G10+H10+I10+J10+K10+L10+M10+N10+O10+P10+Q10+R10</f>
        <v>142355974</v>
      </c>
      <c r="G10" s="58">
        <v>10361896</v>
      </c>
      <c r="H10" s="544">
        <v>12751692</v>
      </c>
      <c r="I10" s="58">
        <v>13697738</v>
      </c>
      <c r="J10" s="58">
        <v>12716105</v>
      </c>
      <c r="K10" s="58">
        <v>10736890</v>
      </c>
      <c r="L10" s="58">
        <v>13904533</v>
      </c>
      <c r="M10" s="58">
        <v>11176578</v>
      </c>
      <c r="N10" s="58">
        <v>11443799</v>
      </c>
      <c r="O10" s="58">
        <v>11235939</v>
      </c>
      <c r="P10" s="547">
        <v>9635675</v>
      </c>
      <c r="Q10" s="547">
        <v>10658458</v>
      </c>
      <c r="R10" s="547">
        <f>'RUGI LABA '!C9</f>
        <v>14036671</v>
      </c>
    </row>
    <row r="11" spans="1:18">
      <c r="A11" s="66" t="s">
        <v>173</v>
      </c>
      <c r="B11" s="66" t="s">
        <v>231</v>
      </c>
      <c r="C11" s="545">
        <f>F11+G11+H11+I11+J11+K11+L11+M11+N11+O11+P11+Q11+R11</f>
        <v>9715000</v>
      </c>
      <c r="G11" s="544">
        <v>865000</v>
      </c>
      <c r="H11" s="58">
        <v>600000</v>
      </c>
      <c r="I11" s="58">
        <v>1000000</v>
      </c>
      <c r="J11" s="58">
        <v>800000</v>
      </c>
      <c r="K11" s="58">
        <v>800000</v>
      </c>
      <c r="L11" s="58">
        <v>750000</v>
      </c>
      <c r="M11" s="58">
        <v>800000</v>
      </c>
      <c r="N11" s="58">
        <v>800000</v>
      </c>
      <c r="O11" s="58">
        <v>900000</v>
      </c>
      <c r="P11" s="547">
        <v>800000</v>
      </c>
      <c r="Q11" s="547">
        <v>850000</v>
      </c>
      <c r="R11">
        <v>750000</v>
      </c>
    </row>
    <row r="12" spans="1:18">
      <c r="A12" s="66" t="s">
        <v>175</v>
      </c>
      <c r="B12" s="66" t="s">
        <v>176</v>
      </c>
      <c r="C12" s="545">
        <v>175000</v>
      </c>
      <c r="G12" s="58"/>
      <c r="H12" s="58"/>
      <c r="I12" s="58"/>
      <c r="J12" s="58"/>
      <c r="K12" s="58"/>
      <c r="L12" s="58"/>
      <c r="M12" s="58"/>
      <c r="N12" s="58"/>
      <c r="O12" s="58"/>
      <c r="P12" s="547">
        <v>175000</v>
      </c>
    </row>
    <row r="13" spans="1:18">
      <c r="A13" s="66" t="s">
        <v>177</v>
      </c>
      <c r="B13" s="66" t="s">
        <v>232</v>
      </c>
      <c r="C13" s="545">
        <f>F13+G13+H13+I13+J13+K13+L13+M13+N13+O13+P13+Q13+R13</f>
        <v>18647231</v>
      </c>
      <c r="G13" s="58">
        <v>3184076</v>
      </c>
      <c r="H13" s="58">
        <v>2824928</v>
      </c>
      <c r="I13" s="58">
        <v>2256971</v>
      </c>
      <c r="J13" s="58">
        <v>1611771</v>
      </c>
      <c r="K13" s="58">
        <v>556763</v>
      </c>
      <c r="L13" s="58">
        <v>878397</v>
      </c>
      <c r="M13" s="58">
        <v>1026723</v>
      </c>
      <c r="N13" s="58">
        <v>1347575</v>
      </c>
      <c r="O13" s="58">
        <v>1069900</v>
      </c>
      <c r="P13" s="557">
        <v>1454900</v>
      </c>
      <c r="Q13" s="557">
        <v>857346</v>
      </c>
      <c r="R13" s="557">
        <f>SUM('RUGI LABA '!C12)</f>
        <v>1577881</v>
      </c>
    </row>
    <row r="14" spans="1:18">
      <c r="A14" s="66" t="s">
        <v>179</v>
      </c>
      <c r="B14" s="66" t="s">
        <v>233</v>
      </c>
      <c r="C14" s="546">
        <f>F14+G14+H14+I14+J14+K14+L14+M14+N14+O14+P14+Q14+R14</f>
        <v>47132809</v>
      </c>
      <c r="E14" s="547"/>
      <c r="G14" s="58">
        <v>1842000</v>
      </c>
      <c r="H14" s="58">
        <v>2864223</v>
      </c>
      <c r="I14" s="58">
        <v>2226722</v>
      </c>
      <c r="J14" s="58">
        <v>2887722</v>
      </c>
      <c r="K14" s="58">
        <v>4547722</v>
      </c>
      <c r="L14" s="58">
        <v>2433722</v>
      </c>
      <c r="M14" s="58">
        <v>2921723</v>
      </c>
      <c r="N14" s="58">
        <v>3812380</v>
      </c>
      <c r="O14" s="58">
        <v>3710305</v>
      </c>
      <c r="P14" s="547">
        <v>9092280</v>
      </c>
      <c r="Q14" s="547">
        <v>5696730</v>
      </c>
      <c r="R14" s="547">
        <f>SUM('RUGI LABA '!C13)</f>
        <v>5097280</v>
      </c>
    </row>
    <row r="15" spans="1:18">
      <c r="A15" s="66" t="s">
        <v>181</v>
      </c>
      <c r="B15" s="66" t="s">
        <v>182</v>
      </c>
      <c r="C15" s="546">
        <f>H15+I15+J15+K15+L15+M15+N15+O15+P15+Q15+R15</f>
        <v>38379150</v>
      </c>
      <c r="G15" s="58"/>
      <c r="H15" s="58"/>
      <c r="I15" s="58">
        <v>1313000</v>
      </c>
      <c r="J15" s="58">
        <v>1645500</v>
      </c>
      <c r="K15" s="58">
        <v>8866000</v>
      </c>
      <c r="L15" s="58">
        <v>0</v>
      </c>
      <c r="M15" s="58">
        <v>6929000</v>
      </c>
      <c r="N15" s="58">
        <v>0</v>
      </c>
      <c r="O15" s="58">
        <v>910000</v>
      </c>
      <c r="P15" s="58">
        <v>10117400</v>
      </c>
      <c r="Q15" s="547"/>
      <c r="R15" s="547">
        <f>SUM('RUGI LABA '!C14)</f>
        <v>8598250</v>
      </c>
    </row>
    <row r="16" spans="1:18">
      <c r="A16" s="66" t="s">
        <v>183</v>
      </c>
      <c r="B16" s="66" t="s">
        <v>234</v>
      </c>
      <c r="C16" s="546">
        <f>O16+P16+Q16+R16</f>
        <v>8951700</v>
      </c>
      <c r="G16" s="58"/>
      <c r="H16" s="58"/>
      <c r="I16" s="58"/>
      <c r="J16" s="58"/>
      <c r="K16" s="58"/>
      <c r="L16" s="58"/>
      <c r="M16" s="58"/>
      <c r="N16" s="58"/>
      <c r="O16" s="58"/>
      <c r="P16" s="58">
        <v>8951700</v>
      </c>
      <c r="Q16" s="547">
        <f>'[54]Neraca RL'!D16</f>
        <v>0</v>
      </c>
    </row>
    <row r="17" spans="1:18">
      <c r="A17" s="406" t="s">
        <v>185</v>
      </c>
      <c r="B17" s="406" t="s">
        <v>186</v>
      </c>
      <c r="C17" s="548"/>
      <c r="G17" s="58"/>
      <c r="H17" s="58"/>
      <c r="I17" s="58"/>
      <c r="J17" s="58"/>
      <c r="K17" s="58"/>
      <c r="L17" s="58"/>
      <c r="M17" s="58"/>
      <c r="N17" s="58"/>
      <c r="O17" s="58"/>
    </row>
    <row r="18" spans="1:18">
      <c r="A18" s="66" t="s">
        <v>187</v>
      </c>
      <c r="B18" s="66" t="s">
        <v>188</v>
      </c>
      <c r="C18" s="545"/>
      <c r="G18" s="58"/>
      <c r="H18" s="58"/>
      <c r="I18" s="58"/>
      <c r="J18" s="58"/>
      <c r="K18" s="58"/>
      <c r="L18" s="58"/>
      <c r="M18" s="58"/>
      <c r="N18" s="58"/>
      <c r="O18" s="58"/>
    </row>
    <row r="19" spans="1:18">
      <c r="A19" s="66" t="s">
        <v>189</v>
      </c>
      <c r="B19" s="406" t="s">
        <v>190</v>
      </c>
      <c r="C19" s="548">
        <f>F19+G19+H19+I19+J19</f>
        <v>271000</v>
      </c>
      <c r="G19" s="544">
        <f>'[43]Neraca RL'!$C$16</f>
        <v>145000</v>
      </c>
      <c r="H19" s="58">
        <v>35000</v>
      </c>
      <c r="I19" s="58">
        <v>80000</v>
      </c>
      <c r="J19" s="58">
        <v>11000</v>
      </c>
      <c r="K19" s="58">
        <v>0</v>
      </c>
      <c r="L19" s="58">
        <v>0</v>
      </c>
      <c r="M19" s="58"/>
      <c r="N19" s="58"/>
      <c r="O19" s="58"/>
    </row>
    <row r="20" spans="1:18">
      <c r="A20" s="66"/>
      <c r="B20" s="66"/>
      <c r="C20" s="548"/>
      <c r="G20" s="549"/>
      <c r="H20" s="58"/>
      <c r="I20" s="58"/>
      <c r="J20" s="58"/>
      <c r="K20" s="58"/>
      <c r="L20" s="58"/>
      <c r="M20" s="58"/>
      <c r="N20" s="58"/>
      <c r="O20" s="58"/>
    </row>
    <row r="21" spans="1:18">
      <c r="A21" s="825" t="s">
        <v>191</v>
      </c>
      <c r="B21" s="825"/>
      <c r="C21" s="550">
        <f>SUM(C10:C19)</f>
        <v>265627864</v>
      </c>
      <c r="G21" s="58"/>
      <c r="H21" s="58"/>
      <c r="I21" s="544"/>
      <c r="J21" s="58"/>
      <c r="K21" s="58"/>
      <c r="L21" s="58"/>
      <c r="M21" s="58"/>
      <c r="N21" s="58"/>
      <c r="O21" s="58"/>
    </row>
    <row r="22" spans="1:18">
      <c r="A22" s="551">
        <v>5</v>
      </c>
      <c r="B22" s="406" t="s">
        <v>192</v>
      </c>
      <c r="C22" s="66"/>
      <c r="G22" s="552"/>
      <c r="H22" s="58"/>
      <c r="I22" s="58"/>
      <c r="J22" s="58"/>
      <c r="K22" s="58"/>
      <c r="L22" s="58"/>
      <c r="M22" s="58"/>
      <c r="N22" s="58"/>
      <c r="O22" s="58"/>
    </row>
    <row r="23" spans="1:18">
      <c r="A23" s="66" t="s">
        <v>193</v>
      </c>
      <c r="B23" s="66" t="s">
        <v>194</v>
      </c>
      <c r="C23" s="545">
        <f>F23+G23+H23+I23+J23+K23+L23+M23+N23+O23+P23+Q23+R23</f>
        <v>83116885</v>
      </c>
      <c r="G23" s="57">
        <v>5739289</v>
      </c>
      <c r="H23" s="553">
        <v>6676545</v>
      </c>
      <c r="I23" s="58">
        <v>7201051</v>
      </c>
      <c r="J23" s="58">
        <v>8000000</v>
      </c>
      <c r="K23" s="58">
        <v>6000000</v>
      </c>
      <c r="L23" s="58">
        <v>6000000</v>
      </c>
      <c r="M23" s="58">
        <v>6000000</v>
      </c>
      <c r="N23" s="58">
        <v>7500000</v>
      </c>
      <c r="O23" s="58">
        <v>7500000</v>
      </c>
      <c r="P23" s="58">
        <v>7500000</v>
      </c>
      <c r="Q23" s="58">
        <v>7500000</v>
      </c>
      <c r="R23" s="58">
        <v>7500000</v>
      </c>
    </row>
    <row r="24" spans="1:18">
      <c r="A24" s="66" t="s">
        <v>195</v>
      </c>
      <c r="B24" s="66" t="s">
        <v>235</v>
      </c>
      <c r="C24" s="545"/>
      <c r="G24" s="57"/>
      <c r="H24" s="553"/>
      <c r="I24" s="58"/>
      <c r="J24" s="58"/>
      <c r="K24" s="58"/>
      <c r="L24" s="58"/>
      <c r="M24" s="58"/>
      <c r="N24" s="58"/>
      <c r="O24" s="58"/>
      <c r="R24" s="58"/>
    </row>
    <row r="25" spans="1:18">
      <c r="A25" s="66" t="s">
        <v>197</v>
      </c>
      <c r="B25" s="66" t="s">
        <v>236</v>
      </c>
      <c r="C25" s="545">
        <f>F25+G25+H25+I25+J25+K25+L25+M25+N25+O25+P25+Q25+R25</f>
        <v>11802413</v>
      </c>
      <c r="G25" s="57">
        <v>819899</v>
      </c>
      <c r="H25" s="553">
        <v>953792</v>
      </c>
      <c r="I25" s="58">
        <v>1028722</v>
      </c>
      <c r="J25" s="58">
        <v>1000000</v>
      </c>
      <c r="K25" s="58">
        <v>1000000</v>
      </c>
      <c r="L25" s="58">
        <v>1000000</v>
      </c>
      <c r="M25" s="58">
        <v>1000000</v>
      </c>
      <c r="N25" s="58">
        <v>1000000</v>
      </c>
      <c r="O25" s="58">
        <v>1000000</v>
      </c>
      <c r="P25" s="58">
        <v>1000000</v>
      </c>
      <c r="Q25" s="58">
        <v>1000000</v>
      </c>
      <c r="R25" s="58">
        <v>1000000</v>
      </c>
    </row>
    <row r="26" spans="1:18">
      <c r="A26" s="66" t="s">
        <v>199</v>
      </c>
      <c r="B26" s="66" t="s">
        <v>237</v>
      </c>
      <c r="C26" s="545">
        <f>F26+G26+H26+I26+J26+K26+L26+M26+N26+O26+P26+Q26+R26</f>
        <v>11802413</v>
      </c>
      <c r="G26" s="57">
        <v>819899</v>
      </c>
      <c r="H26" s="553">
        <v>953792</v>
      </c>
      <c r="I26" s="58">
        <v>1028722</v>
      </c>
      <c r="J26" s="58">
        <v>1000000</v>
      </c>
      <c r="K26" s="58">
        <v>1000000</v>
      </c>
      <c r="L26" s="58">
        <v>1000000</v>
      </c>
      <c r="M26" s="58">
        <v>1000000</v>
      </c>
      <c r="N26" s="58">
        <v>1000000</v>
      </c>
      <c r="O26" s="58">
        <v>1000000</v>
      </c>
      <c r="P26" s="58">
        <v>1000000</v>
      </c>
      <c r="Q26" s="58">
        <v>1000000</v>
      </c>
      <c r="R26" s="58">
        <v>1000000</v>
      </c>
    </row>
    <row r="27" spans="1:18">
      <c r="A27" s="66" t="s">
        <v>201</v>
      </c>
      <c r="B27" s="66" t="s">
        <v>238</v>
      </c>
      <c r="C27" s="545">
        <f>F27+G27+H27+I27+J27+K27+L27+M27+N27+O27+P27+Q27+R27</f>
        <v>25239000</v>
      </c>
      <c r="G27" s="57">
        <v>2556000</v>
      </c>
      <c r="H27" s="553">
        <v>7689000</v>
      </c>
      <c r="I27" s="58">
        <v>3850500</v>
      </c>
      <c r="J27" s="58">
        <v>917500</v>
      </c>
      <c r="K27" s="58">
        <v>1195000</v>
      </c>
      <c r="L27" s="58">
        <v>1300000</v>
      </c>
      <c r="M27" s="58">
        <v>2430000</v>
      </c>
      <c r="N27" s="58">
        <v>674000</v>
      </c>
      <c r="O27" s="58">
        <v>235000</v>
      </c>
      <c r="P27" s="547">
        <v>1742000</v>
      </c>
      <c r="Q27" s="547">
        <v>900000</v>
      </c>
      <c r="R27" s="58">
        <f>'RUGI LABA '!C25</f>
        <v>1750000</v>
      </c>
    </row>
    <row r="28" spans="1:18">
      <c r="A28" s="66" t="s">
        <v>203</v>
      </c>
      <c r="B28" s="66" t="s">
        <v>202</v>
      </c>
      <c r="C28" s="545">
        <f>G28+H28+I28</f>
        <v>2250000</v>
      </c>
      <c r="E28" s="547">
        <f>SUM(C23:C32)</f>
        <v>135490711</v>
      </c>
      <c r="G28" s="57">
        <v>750000</v>
      </c>
      <c r="H28" s="553">
        <v>750000</v>
      </c>
      <c r="I28" s="58">
        <v>750000</v>
      </c>
      <c r="J28" s="58"/>
      <c r="K28" s="58"/>
      <c r="L28" s="58"/>
      <c r="M28" s="58"/>
      <c r="N28" s="58"/>
      <c r="O28" s="58"/>
    </row>
    <row r="29" spans="1:18">
      <c r="A29" s="66" t="s">
        <v>239</v>
      </c>
      <c r="B29" s="66" t="s">
        <v>204</v>
      </c>
      <c r="C29" s="545">
        <f>SUM('RUGI LABA '!C27)</f>
        <v>0</v>
      </c>
      <c r="G29" s="554"/>
      <c r="H29" s="386"/>
    </row>
    <row r="30" spans="1:18">
      <c r="A30" s="551" t="s">
        <v>205</v>
      </c>
      <c r="B30" s="406" t="s">
        <v>206</v>
      </c>
      <c r="C30" s="545"/>
      <c r="G30" s="554"/>
      <c r="H30" s="14"/>
      <c r="I30" s="547"/>
    </row>
    <row r="31" spans="1:18">
      <c r="A31" s="66" t="s">
        <v>207</v>
      </c>
      <c r="B31" s="66" t="s">
        <v>240</v>
      </c>
      <c r="C31" s="545">
        <f>SUM(O31+R31)</f>
        <v>1200000</v>
      </c>
      <c r="G31" s="554"/>
      <c r="H31" s="386"/>
      <c r="O31" s="58">
        <v>800000</v>
      </c>
      <c r="R31">
        <v>400000</v>
      </c>
    </row>
    <row r="32" spans="1:18">
      <c r="A32" s="66" t="s">
        <v>209</v>
      </c>
      <c r="B32" s="66" t="s">
        <v>210</v>
      </c>
      <c r="C32" s="555">
        <v>80000</v>
      </c>
      <c r="R32">
        <v>80000</v>
      </c>
    </row>
    <row r="33" spans="1:3">
      <c r="A33" s="551">
        <v>7</v>
      </c>
      <c r="B33" s="406" t="s">
        <v>241</v>
      </c>
      <c r="C33" s="545"/>
    </row>
    <row r="34" spans="1:3">
      <c r="A34" s="66" t="s">
        <v>212</v>
      </c>
      <c r="B34" s="406" t="s">
        <v>213</v>
      </c>
      <c r="C34" s="545"/>
    </row>
    <row r="35" spans="1:3">
      <c r="A35" s="825" t="s">
        <v>214</v>
      </c>
      <c r="B35" s="825"/>
      <c r="C35" s="550">
        <f>C21-C23-C25-C26-C27-C28-C29-C31-C32</f>
        <v>130137153</v>
      </c>
    </row>
    <row r="36" spans="1:3">
      <c r="A36" s="824"/>
      <c r="B36" s="824"/>
      <c r="C36" s="556" t="s">
        <v>215</v>
      </c>
    </row>
    <row r="37" spans="1:3">
      <c r="A37" s="824" t="s">
        <v>216</v>
      </c>
      <c r="B37" s="824"/>
      <c r="C37" s="824"/>
    </row>
    <row r="38" spans="1:3">
      <c r="A38" s="824" t="s">
        <v>217</v>
      </c>
      <c r="B38" s="824"/>
      <c r="C38" s="824"/>
    </row>
    <row r="40" spans="1:3">
      <c r="A40" s="824" t="s">
        <v>115</v>
      </c>
      <c r="B40" s="824"/>
      <c r="C40" s="14" t="s">
        <v>116</v>
      </c>
    </row>
    <row r="41" spans="1:3">
      <c r="B41" s="14"/>
    </row>
    <row r="42" spans="1:3">
      <c r="B42" s="14"/>
    </row>
    <row r="43" spans="1:3">
      <c r="B43" s="15"/>
    </row>
    <row r="44" spans="1:3">
      <c r="A44" s="791" t="s">
        <v>117</v>
      </c>
      <c r="B44" s="791"/>
      <c r="C44" s="15" t="s">
        <v>218</v>
      </c>
    </row>
  </sheetData>
  <mergeCells count="13">
    <mergeCell ref="A38:C38"/>
    <mergeCell ref="A40:B40"/>
    <mergeCell ref="A44:B44"/>
    <mergeCell ref="A7:B7"/>
    <mergeCell ref="A21:B21"/>
    <mergeCell ref="A35:B35"/>
    <mergeCell ref="A36:B36"/>
    <mergeCell ref="A37:C37"/>
    <mergeCell ref="A2:C2"/>
    <mergeCell ref="A3:C3"/>
    <mergeCell ref="A4:C4"/>
    <mergeCell ref="A5:B5"/>
    <mergeCell ref="A6:B6"/>
  </mergeCells>
  <pageMargins left="0.75" right="0.75" top="1" bottom="1" header="0.5" footer="0.5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32"/>
  <sheetViews>
    <sheetView showWhiteSpace="0" topLeftCell="A150" zoomScale="70" zoomScaleNormal="70" zoomScalePageLayoutView="60" workbookViewId="0">
      <selection activeCell="U252" sqref="U252"/>
    </sheetView>
  </sheetViews>
  <sheetFormatPr defaultColWidth="9" defaultRowHeight="15"/>
  <cols>
    <col min="1" max="1" width="10.140625" style="477" customWidth="1"/>
    <col min="2" max="2" width="31.5703125" style="478" customWidth="1"/>
    <col min="3" max="3" width="15.5703125" style="477" customWidth="1"/>
    <col min="4" max="4" width="13" style="477" customWidth="1"/>
    <col min="5" max="5" width="11.85546875" style="477" customWidth="1"/>
    <col min="6" max="6" width="10" style="477" customWidth="1"/>
    <col min="7" max="7" width="13.5703125" style="477" customWidth="1"/>
    <col min="8" max="10" width="15.140625" style="477" customWidth="1"/>
    <col min="11" max="11" width="15.140625" style="476" customWidth="1"/>
    <col min="12" max="12" width="15.5703125" style="477" customWidth="1"/>
    <col min="13" max="17" width="13" style="477" customWidth="1"/>
    <col min="18" max="18" width="12" style="477" customWidth="1"/>
    <col min="19" max="19" width="14.7109375" style="477" customWidth="1"/>
    <col min="20" max="20" width="14.7109375" style="476" customWidth="1"/>
    <col min="21" max="21" width="13.42578125" style="476" customWidth="1"/>
    <col min="22" max="22" width="25.140625" style="477" customWidth="1"/>
    <col min="23" max="23" width="16.85546875" style="477" customWidth="1"/>
    <col min="24" max="24" width="12.5703125" style="477" customWidth="1"/>
    <col min="25" max="25" width="11.140625" style="477" customWidth="1"/>
    <col min="26" max="26" width="14.5703125" style="477" customWidth="1"/>
    <col min="27" max="27" width="11.140625" style="477" customWidth="1"/>
    <col min="28" max="28" width="11" style="477" customWidth="1"/>
    <col min="29" max="16384" width="9" style="477"/>
  </cols>
  <sheetData>
    <row r="1" spans="1:27">
      <c r="A1" s="826" t="s">
        <v>18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7"/>
      <c r="T1" s="826"/>
      <c r="U1" s="826"/>
      <c r="V1" s="491"/>
      <c r="W1" s="491"/>
    </row>
    <row r="2" spans="1:27">
      <c r="A2" s="828" t="s">
        <v>242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9"/>
      <c r="T2" s="828"/>
      <c r="U2" s="828"/>
      <c r="V2" s="476"/>
      <c r="W2" s="476"/>
    </row>
    <row r="3" spans="1:27">
      <c r="A3" s="477" t="s">
        <v>243</v>
      </c>
      <c r="B3" s="478" t="s">
        <v>163</v>
      </c>
    </row>
    <row r="4" spans="1:27">
      <c r="A4" s="477" t="s">
        <v>244</v>
      </c>
      <c r="B4" s="478" t="s">
        <v>165</v>
      </c>
    </row>
    <row r="5" spans="1:27">
      <c r="A5" s="477" t="s">
        <v>245</v>
      </c>
      <c r="B5" s="478" t="s">
        <v>167</v>
      </c>
    </row>
    <row r="6" spans="1:27" ht="21.95" customHeight="1">
      <c r="A6" s="837" t="s">
        <v>246</v>
      </c>
      <c r="B6" s="837" t="s">
        <v>5</v>
      </c>
      <c r="C6" s="830" t="s">
        <v>247</v>
      </c>
      <c r="D6" s="831"/>
      <c r="E6" s="831"/>
      <c r="F6" s="831"/>
      <c r="G6" s="831"/>
      <c r="H6" s="831"/>
      <c r="I6" s="831"/>
      <c r="J6" s="831"/>
      <c r="K6" s="832"/>
      <c r="L6" s="833" t="s">
        <v>126</v>
      </c>
      <c r="M6" s="834"/>
      <c r="N6" s="834"/>
      <c r="O6" s="834"/>
      <c r="P6" s="834"/>
      <c r="Q6" s="834"/>
      <c r="R6" s="834"/>
      <c r="S6" s="835"/>
      <c r="T6" s="836"/>
      <c r="U6" s="854" t="s">
        <v>248</v>
      </c>
    </row>
    <row r="7" spans="1:27" ht="46.5" customHeight="1">
      <c r="A7" s="837"/>
      <c r="B7" s="837"/>
      <c r="C7" s="479" t="s">
        <v>131</v>
      </c>
      <c r="D7" s="479" t="s">
        <v>249</v>
      </c>
      <c r="E7" s="480" t="s">
        <v>130</v>
      </c>
      <c r="F7" s="480" t="s">
        <v>250</v>
      </c>
      <c r="G7" s="479" t="s">
        <v>251</v>
      </c>
      <c r="H7" s="479" t="s">
        <v>252</v>
      </c>
      <c r="I7" s="479" t="s">
        <v>253</v>
      </c>
      <c r="J7" s="479" t="s">
        <v>254</v>
      </c>
      <c r="K7" s="479" t="s">
        <v>17</v>
      </c>
      <c r="L7" s="487" t="s">
        <v>131</v>
      </c>
      <c r="M7" s="487" t="s">
        <v>249</v>
      </c>
      <c r="N7" s="488" t="s">
        <v>130</v>
      </c>
      <c r="O7" s="488" t="s">
        <v>250</v>
      </c>
      <c r="P7" s="487" t="s">
        <v>251</v>
      </c>
      <c r="Q7" s="487" t="s">
        <v>255</v>
      </c>
      <c r="R7" s="487" t="s">
        <v>256</v>
      </c>
      <c r="S7" s="487" t="s">
        <v>192</v>
      </c>
      <c r="T7" s="487" t="s">
        <v>17</v>
      </c>
      <c r="U7" s="854"/>
    </row>
    <row r="8" spans="1:27">
      <c r="A8" s="761" t="s">
        <v>257</v>
      </c>
      <c r="B8" s="481" t="s">
        <v>258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93"/>
      <c r="T8" s="494"/>
      <c r="U8" s="495">
        <v>64232759</v>
      </c>
      <c r="V8" s="477" t="s">
        <v>259</v>
      </c>
      <c r="W8" s="496"/>
    </row>
    <row r="9" spans="1:27">
      <c r="A9" s="838" t="s">
        <v>260</v>
      </c>
      <c r="B9" s="482" t="s">
        <v>261</v>
      </c>
      <c r="C9" s="367"/>
      <c r="D9" s="367"/>
      <c r="E9" s="367">
        <v>66000</v>
      </c>
      <c r="F9" s="294"/>
      <c r="G9" s="367"/>
      <c r="H9" s="294"/>
      <c r="I9" s="294"/>
      <c r="J9" s="294"/>
      <c r="K9" s="489">
        <f t="shared" ref="K9:K38" si="0">SUM(C9:J9)</f>
        <v>66000</v>
      </c>
      <c r="L9" s="294"/>
      <c r="M9" s="294"/>
      <c r="N9" s="294"/>
      <c r="O9" s="294"/>
      <c r="P9" s="367"/>
      <c r="Q9" s="294"/>
      <c r="R9" s="294"/>
      <c r="S9" s="367"/>
      <c r="T9" s="489">
        <f t="shared" ref="T9:T38" si="1">SUM(L9:S9)</f>
        <v>0</v>
      </c>
      <c r="U9" s="497">
        <f t="shared" ref="U9:U38" si="2">SUM(K9-T9)</f>
        <v>66000</v>
      </c>
      <c r="W9" s="58"/>
      <c r="Z9" s="477" t="s">
        <v>262</v>
      </c>
      <c r="AA9" s="58">
        <v>330000</v>
      </c>
    </row>
    <row r="10" spans="1:27">
      <c r="A10" s="839"/>
      <c r="B10" s="482" t="s">
        <v>263</v>
      </c>
      <c r="C10" s="367"/>
      <c r="D10" s="367">
        <v>1170000</v>
      </c>
      <c r="E10" s="367"/>
      <c r="F10" s="294"/>
      <c r="G10" s="367"/>
      <c r="H10" s="294"/>
      <c r="I10" s="294"/>
      <c r="J10" s="294"/>
      <c r="K10" s="489">
        <f t="shared" si="0"/>
        <v>1170000</v>
      </c>
      <c r="L10" s="294"/>
      <c r="M10" s="294"/>
      <c r="N10" s="294"/>
      <c r="O10" s="294"/>
      <c r="P10" s="367"/>
      <c r="Q10" s="294"/>
      <c r="R10" s="294"/>
      <c r="S10" s="367"/>
      <c r="T10" s="489">
        <f t="shared" si="1"/>
        <v>0</v>
      </c>
      <c r="U10" s="497">
        <f t="shared" si="2"/>
        <v>1170000</v>
      </c>
      <c r="W10" s="58"/>
      <c r="X10" s="498"/>
    </row>
    <row r="11" spans="1:27">
      <c r="A11" s="839"/>
      <c r="B11" s="482" t="s">
        <v>264</v>
      </c>
      <c r="C11" s="367"/>
      <c r="D11" s="367">
        <v>1180000</v>
      </c>
      <c r="E11" s="367"/>
      <c r="F11" s="294"/>
      <c r="G11" s="367"/>
      <c r="H11" s="294"/>
      <c r="I11" s="294"/>
      <c r="J11" s="294"/>
      <c r="K11" s="489">
        <f t="shared" si="0"/>
        <v>1180000</v>
      </c>
      <c r="L11" s="294"/>
      <c r="M11" s="294"/>
      <c r="N11" s="294"/>
      <c r="O11" s="294"/>
      <c r="P11" s="367"/>
      <c r="Q11" s="294"/>
      <c r="R11" s="294"/>
      <c r="S11" s="367"/>
      <c r="T11" s="489">
        <f t="shared" si="1"/>
        <v>0</v>
      </c>
      <c r="U11" s="497">
        <f t="shared" si="2"/>
        <v>1180000</v>
      </c>
      <c r="W11" s="58"/>
      <c r="X11" s="498"/>
    </row>
    <row r="12" spans="1:27">
      <c r="A12" s="839"/>
      <c r="B12" s="482" t="s">
        <v>265</v>
      </c>
      <c r="C12" s="367"/>
      <c r="D12" s="367">
        <v>1165000</v>
      </c>
      <c r="E12" s="367"/>
      <c r="F12" s="294"/>
      <c r="G12" s="367"/>
      <c r="H12" s="294"/>
      <c r="I12" s="294"/>
      <c r="J12" s="294"/>
      <c r="K12" s="489">
        <f t="shared" si="0"/>
        <v>1165000</v>
      </c>
      <c r="L12" s="294"/>
      <c r="M12" s="294"/>
      <c r="N12" s="294"/>
      <c r="O12" s="294"/>
      <c r="P12" s="367"/>
      <c r="Q12" s="294"/>
      <c r="R12" s="294"/>
      <c r="S12" s="367"/>
      <c r="T12" s="489">
        <f t="shared" si="1"/>
        <v>0</v>
      </c>
      <c r="U12" s="497">
        <f t="shared" si="2"/>
        <v>1165000</v>
      </c>
      <c r="W12" s="58"/>
      <c r="X12" s="498"/>
    </row>
    <row r="13" spans="1:27">
      <c r="A13" s="839"/>
      <c r="B13" s="482" t="s">
        <v>266</v>
      </c>
      <c r="C13" s="367"/>
      <c r="D13" s="367">
        <v>1165000</v>
      </c>
      <c r="E13" s="367"/>
      <c r="F13" s="294"/>
      <c r="G13" s="367"/>
      <c r="H13" s="294"/>
      <c r="I13" s="294"/>
      <c r="J13" s="294"/>
      <c r="K13" s="489">
        <f t="shared" si="0"/>
        <v>1165000</v>
      </c>
      <c r="L13" s="294"/>
      <c r="M13" s="294"/>
      <c r="N13" s="294"/>
      <c r="O13" s="294"/>
      <c r="P13" s="367"/>
      <c r="Q13" s="294"/>
      <c r="R13" s="294"/>
      <c r="S13" s="367"/>
      <c r="T13" s="489">
        <f t="shared" si="1"/>
        <v>0</v>
      </c>
      <c r="U13" s="497">
        <f t="shared" si="2"/>
        <v>1165000</v>
      </c>
      <c r="W13" s="58"/>
      <c r="X13" s="498"/>
    </row>
    <row r="14" spans="1:27">
      <c r="A14" s="839"/>
      <c r="B14" s="482" t="s">
        <v>267</v>
      </c>
      <c r="C14" s="367"/>
      <c r="D14" s="367">
        <v>177000</v>
      </c>
      <c r="E14" s="367"/>
      <c r="F14" s="294"/>
      <c r="G14" s="367"/>
      <c r="H14" s="294"/>
      <c r="I14" s="294"/>
      <c r="J14" s="294"/>
      <c r="K14" s="489">
        <f t="shared" si="0"/>
        <v>177000</v>
      </c>
      <c r="L14" s="294"/>
      <c r="M14" s="294"/>
      <c r="N14" s="294"/>
      <c r="O14" s="294"/>
      <c r="P14" s="367"/>
      <c r="Q14" s="294"/>
      <c r="R14" s="294"/>
      <c r="S14" s="367"/>
      <c r="T14" s="489">
        <f t="shared" si="1"/>
        <v>0</v>
      </c>
      <c r="U14" s="497">
        <f t="shared" si="2"/>
        <v>177000</v>
      </c>
      <c r="W14" s="58"/>
      <c r="X14" s="498"/>
    </row>
    <row r="15" spans="1:27">
      <c r="A15" s="839"/>
      <c r="B15" s="482" t="s">
        <v>268</v>
      </c>
      <c r="C15" s="367">
        <v>400000</v>
      </c>
      <c r="D15" s="367"/>
      <c r="E15" s="367"/>
      <c r="F15" s="294"/>
      <c r="G15" s="367"/>
      <c r="H15" s="294"/>
      <c r="I15" s="294"/>
      <c r="J15" s="294"/>
      <c r="K15" s="489">
        <f t="shared" si="0"/>
        <v>400000</v>
      </c>
      <c r="L15" s="294"/>
      <c r="M15" s="294"/>
      <c r="N15" s="294"/>
      <c r="O15" s="294"/>
      <c r="P15" s="367"/>
      <c r="Q15" s="294"/>
      <c r="R15" s="294"/>
      <c r="S15" s="367"/>
      <c r="T15" s="489">
        <f t="shared" si="1"/>
        <v>0</v>
      </c>
      <c r="U15" s="497">
        <f t="shared" si="2"/>
        <v>400000</v>
      </c>
      <c r="W15" s="58"/>
      <c r="X15" s="498"/>
    </row>
    <row r="16" spans="1:27">
      <c r="A16" s="839"/>
      <c r="B16" s="482" t="s">
        <v>269</v>
      </c>
      <c r="C16" s="367"/>
      <c r="D16" s="367"/>
      <c r="E16" s="367"/>
      <c r="F16" s="294"/>
      <c r="G16" s="367"/>
      <c r="H16" s="294"/>
      <c r="I16" s="294"/>
      <c r="J16" s="294"/>
      <c r="K16" s="489">
        <f t="shared" si="0"/>
        <v>0</v>
      </c>
      <c r="L16" s="294"/>
      <c r="M16" s="294"/>
      <c r="N16" s="294"/>
      <c r="O16" s="294"/>
      <c r="P16" s="367">
        <v>6459000</v>
      </c>
      <c r="Q16" s="294"/>
      <c r="R16" s="294"/>
      <c r="S16" s="367"/>
      <c r="T16" s="489">
        <f t="shared" si="1"/>
        <v>6459000</v>
      </c>
      <c r="U16" s="497">
        <f t="shared" si="2"/>
        <v>-6459000</v>
      </c>
      <c r="W16" s="58"/>
      <c r="X16" s="498"/>
    </row>
    <row r="17" spans="1:27">
      <c r="A17" s="839"/>
      <c r="B17" s="482" t="s">
        <v>270</v>
      </c>
      <c r="C17" s="367"/>
      <c r="D17" s="367"/>
      <c r="E17" s="367"/>
      <c r="F17" s="294"/>
      <c r="G17" s="367"/>
      <c r="H17" s="294"/>
      <c r="I17" s="294"/>
      <c r="J17" s="294"/>
      <c r="K17" s="489">
        <f t="shared" si="0"/>
        <v>0</v>
      </c>
      <c r="L17" s="294"/>
      <c r="M17" s="294"/>
      <c r="N17" s="294"/>
      <c r="O17" s="294"/>
      <c r="P17" s="367">
        <v>1200000</v>
      </c>
      <c r="Q17" s="294"/>
      <c r="R17" s="294"/>
      <c r="S17" s="367"/>
      <c r="T17" s="489">
        <f t="shared" si="1"/>
        <v>1200000</v>
      </c>
      <c r="U17" s="497">
        <f t="shared" si="2"/>
        <v>-1200000</v>
      </c>
      <c r="W17" s="58"/>
      <c r="X17" s="498"/>
    </row>
    <row r="18" spans="1:27">
      <c r="A18" s="839"/>
      <c r="B18" s="482" t="s">
        <v>271</v>
      </c>
      <c r="C18" s="367"/>
      <c r="D18" s="367"/>
      <c r="E18" s="367"/>
      <c r="F18" s="294"/>
      <c r="G18" s="367"/>
      <c r="H18" s="294"/>
      <c r="I18" s="294"/>
      <c r="J18" s="294"/>
      <c r="K18" s="489">
        <f t="shared" si="0"/>
        <v>0</v>
      </c>
      <c r="L18" s="294"/>
      <c r="M18" s="294"/>
      <c r="N18" s="294"/>
      <c r="O18" s="294"/>
      <c r="P18" s="367">
        <v>7500000</v>
      </c>
      <c r="Q18" s="294"/>
      <c r="R18" s="294"/>
      <c r="S18" s="367"/>
      <c r="T18" s="489">
        <f t="shared" si="1"/>
        <v>7500000</v>
      </c>
      <c r="U18" s="497">
        <f t="shared" si="2"/>
        <v>-7500000</v>
      </c>
      <c r="W18" s="58"/>
      <c r="X18" s="498"/>
    </row>
    <row r="19" spans="1:27">
      <c r="A19" s="839"/>
      <c r="B19" s="482" t="s">
        <v>272</v>
      </c>
      <c r="C19" s="367"/>
      <c r="D19" s="367"/>
      <c r="E19" s="367"/>
      <c r="F19" s="294"/>
      <c r="G19" s="367"/>
      <c r="H19" s="294"/>
      <c r="I19" s="294"/>
      <c r="J19" s="294"/>
      <c r="K19" s="489">
        <f t="shared" si="0"/>
        <v>0</v>
      </c>
      <c r="L19" s="294"/>
      <c r="M19" s="294"/>
      <c r="N19" s="294"/>
      <c r="O19" s="294"/>
      <c r="P19" s="367">
        <v>3260000</v>
      </c>
      <c r="Q19" s="294"/>
      <c r="R19" s="294"/>
      <c r="S19" s="367"/>
      <c r="T19" s="489">
        <f t="shared" si="1"/>
        <v>3260000</v>
      </c>
      <c r="U19" s="497">
        <f t="shared" si="2"/>
        <v>-3260000</v>
      </c>
      <c r="W19" s="58"/>
      <c r="X19" s="498"/>
    </row>
    <row r="20" spans="1:27">
      <c r="A20" s="839"/>
      <c r="B20" s="482" t="s">
        <v>273</v>
      </c>
      <c r="C20" s="367"/>
      <c r="D20" s="367"/>
      <c r="E20" s="367"/>
      <c r="F20" s="294"/>
      <c r="G20" s="367"/>
      <c r="H20" s="294"/>
      <c r="I20" s="294"/>
      <c r="J20" s="294"/>
      <c r="K20" s="489">
        <f t="shared" si="0"/>
        <v>0</v>
      </c>
      <c r="L20" s="294"/>
      <c r="M20" s="294"/>
      <c r="N20" s="294"/>
      <c r="O20" s="294"/>
      <c r="P20" s="367">
        <v>1200000</v>
      </c>
      <c r="Q20" s="294"/>
      <c r="R20" s="294"/>
      <c r="S20" s="367"/>
      <c r="T20" s="489">
        <f t="shared" si="1"/>
        <v>1200000</v>
      </c>
      <c r="U20" s="497">
        <f t="shared" si="2"/>
        <v>-1200000</v>
      </c>
      <c r="W20" s="58"/>
      <c r="X20" s="498"/>
    </row>
    <row r="21" spans="1:27">
      <c r="A21" s="839"/>
      <c r="B21" s="482" t="s">
        <v>274</v>
      </c>
      <c r="C21" s="367"/>
      <c r="D21" s="367"/>
      <c r="E21" s="367"/>
      <c r="F21" s="294"/>
      <c r="G21" s="367"/>
      <c r="H21" s="294"/>
      <c r="I21" s="294"/>
      <c r="J21" s="294"/>
      <c r="K21" s="489">
        <f t="shared" si="0"/>
        <v>0</v>
      </c>
      <c r="L21" s="294"/>
      <c r="M21" s="294"/>
      <c r="N21" s="294"/>
      <c r="O21" s="294"/>
      <c r="P21" s="367">
        <v>180000</v>
      </c>
      <c r="Q21" s="294"/>
      <c r="R21" s="294"/>
      <c r="S21" s="367"/>
      <c r="T21" s="489">
        <f t="shared" si="1"/>
        <v>180000</v>
      </c>
      <c r="U21" s="497">
        <f t="shared" si="2"/>
        <v>-180000</v>
      </c>
      <c r="W21" s="58"/>
      <c r="X21" s="498"/>
    </row>
    <row r="22" spans="1:27">
      <c r="A22" s="839"/>
      <c r="B22" s="482" t="s">
        <v>275</v>
      </c>
      <c r="C22" s="367"/>
      <c r="D22" s="367"/>
      <c r="E22" s="367"/>
      <c r="F22" s="294"/>
      <c r="G22" s="367"/>
      <c r="H22" s="294"/>
      <c r="I22" s="294"/>
      <c r="J22" s="294"/>
      <c r="K22" s="489">
        <f t="shared" si="0"/>
        <v>0</v>
      </c>
      <c r="L22" s="294"/>
      <c r="M22" s="294"/>
      <c r="N22" s="294"/>
      <c r="O22" s="294"/>
      <c r="P22" s="367">
        <v>600000</v>
      </c>
      <c r="Q22" s="294"/>
      <c r="R22" s="294"/>
      <c r="S22" s="367"/>
      <c r="T22" s="489">
        <f t="shared" si="1"/>
        <v>600000</v>
      </c>
      <c r="U22" s="497">
        <f t="shared" si="2"/>
        <v>-600000</v>
      </c>
      <c r="W22" s="58"/>
      <c r="X22" s="498"/>
    </row>
    <row r="23" spans="1:27">
      <c r="A23" s="839"/>
      <c r="B23" s="482" t="s">
        <v>276</v>
      </c>
      <c r="C23" s="367"/>
      <c r="D23" s="367"/>
      <c r="E23" s="367"/>
      <c r="F23" s="294"/>
      <c r="G23" s="367"/>
      <c r="H23" s="294"/>
      <c r="I23" s="294"/>
      <c r="J23" s="294"/>
      <c r="K23" s="489">
        <f t="shared" si="0"/>
        <v>0</v>
      </c>
      <c r="L23" s="294"/>
      <c r="M23" s="294"/>
      <c r="N23" s="294"/>
      <c r="O23" s="294"/>
      <c r="P23" s="367"/>
      <c r="Q23" s="294"/>
      <c r="R23" s="294">
        <v>500000</v>
      </c>
      <c r="S23" s="367"/>
      <c r="T23" s="489">
        <f t="shared" si="1"/>
        <v>500000</v>
      </c>
      <c r="U23" s="497">
        <f t="shared" si="2"/>
        <v>-500000</v>
      </c>
      <c r="W23" s="58"/>
      <c r="X23" s="498"/>
    </row>
    <row r="24" spans="1:27">
      <c r="A24" s="839"/>
      <c r="B24" s="482" t="s">
        <v>267</v>
      </c>
      <c r="C24" s="367">
        <v>200000</v>
      </c>
      <c r="D24" s="367"/>
      <c r="E24" s="367"/>
      <c r="F24" s="294"/>
      <c r="G24" s="367"/>
      <c r="H24" s="294"/>
      <c r="I24" s="294"/>
      <c r="J24" s="294"/>
      <c r="K24" s="489">
        <f t="shared" si="0"/>
        <v>200000</v>
      </c>
      <c r="L24" s="294"/>
      <c r="M24" s="294"/>
      <c r="N24" s="294"/>
      <c r="O24" s="294"/>
      <c r="P24" s="367"/>
      <c r="Q24" s="294"/>
      <c r="R24" s="294"/>
      <c r="S24" s="367"/>
      <c r="T24" s="489">
        <f t="shared" si="1"/>
        <v>0</v>
      </c>
      <c r="U24" s="497">
        <f t="shared" si="2"/>
        <v>200000</v>
      </c>
      <c r="V24" s="499"/>
      <c r="W24" s="58"/>
      <c r="X24" s="498"/>
    </row>
    <row r="25" spans="1:27">
      <c r="A25" s="839"/>
      <c r="B25" s="482" t="s">
        <v>277</v>
      </c>
      <c r="C25" s="367"/>
      <c r="D25" s="367"/>
      <c r="E25" s="367"/>
      <c r="F25" s="294"/>
      <c r="G25" s="367"/>
      <c r="H25" s="294">
        <v>3360000</v>
      </c>
      <c r="I25" s="294"/>
      <c r="J25" s="294"/>
      <c r="K25" s="489">
        <f t="shared" si="0"/>
        <v>3360000</v>
      </c>
      <c r="L25" s="294"/>
      <c r="M25" s="294"/>
      <c r="N25" s="294"/>
      <c r="O25" s="294"/>
      <c r="P25" s="367"/>
      <c r="Q25" s="294"/>
      <c r="R25" s="294"/>
      <c r="S25" s="367"/>
      <c r="T25" s="489">
        <f t="shared" si="1"/>
        <v>0</v>
      </c>
      <c r="U25" s="497">
        <f t="shared" si="2"/>
        <v>3360000</v>
      </c>
      <c r="W25" s="58"/>
      <c r="X25" s="498"/>
    </row>
    <row r="26" spans="1:27">
      <c r="A26" s="839"/>
      <c r="B26" s="482" t="s">
        <v>278</v>
      </c>
      <c r="C26" s="378"/>
      <c r="D26" s="378"/>
      <c r="E26" s="378"/>
      <c r="F26" s="369"/>
      <c r="G26" s="378"/>
      <c r="H26" s="369"/>
      <c r="I26" s="369"/>
      <c r="J26" s="369"/>
      <c r="K26" s="489">
        <f t="shared" si="0"/>
        <v>0</v>
      </c>
      <c r="L26" s="369"/>
      <c r="M26" s="369"/>
      <c r="N26" s="369"/>
      <c r="O26" s="369"/>
      <c r="P26" s="378"/>
      <c r="Q26" s="369"/>
      <c r="R26" s="369"/>
      <c r="S26" s="378">
        <v>100000</v>
      </c>
      <c r="T26" s="489">
        <f t="shared" si="1"/>
        <v>100000</v>
      </c>
      <c r="U26" s="497">
        <f t="shared" si="2"/>
        <v>-100000</v>
      </c>
      <c r="V26" s="500"/>
      <c r="W26" s="496"/>
      <c r="X26" s="496"/>
      <c r="Z26" s="496"/>
    </row>
    <row r="27" spans="1:27">
      <c r="A27" s="839"/>
      <c r="B27" s="482" t="s">
        <v>278</v>
      </c>
      <c r="C27" s="378"/>
      <c r="D27" s="378"/>
      <c r="E27" s="378"/>
      <c r="F27" s="369"/>
      <c r="G27" s="378"/>
      <c r="H27" s="369"/>
      <c r="I27" s="369"/>
      <c r="J27" s="369"/>
      <c r="K27" s="489">
        <f t="shared" si="0"/>
        <v>0</v>
      </c>
      <c r="L27" s="369"/>
      <c r="M27" s="369"/>
      <c r="N27" s="369"/>
      <c r="O27" s="369"/>
      <c r="P27" s="378"/>
      <c r="Q27" s="369"/>
      <c r="R27" s="369"/>
      <c r="S27" s="378">
        <v>13300000</v>
      </c>
      <c r="T27" s="489">
        <f t="shared" si="1"/>
        <v>13300000</v>
      </c>
      <c r="U27" s="497">
        <f t="shared" si="2"/>
        <v>-13300000</v>
      </c>
      <c r="V27" s="500"/>
      <c r="W27" s="496"/>
      <c r="X27" s="496"/>
      <c r="Z27" s="496"/>
    </row>
    <row r="28" spans="1:27">
      <c r="A28" s="839"/>
      <c r="B28" s="483" t="s">
        <v>279</v>
      </c>
      <c r="C28" s="484"/>
      <c r="D28" s="484"/>
      <c r="E28" s="484"/>
      <c r="F28" s="485"/>
      <c r="G28" s="484"/>
      <c r="H28" s="485"/>
      <c r="I28" s="485"/>
      <c r="J28" s="485"/>
      <c r="K28" s="490">
        <f t="shared" si="0"/>
        <v>0</v>
      </c>
      <c r="L28" s="485"/>
      <c r="M28" s="485"/>
      <c r="N28" s="485"/>
      <c r="O28" s="485"/>
      <c r="P28" s="484"/>
      <c r="Q28" s="485">
        <v>725000</v>
      </c>
      <c r="R28" s="485"/>
      <c r="S28" s="484"/>
      <c r="T28" s="490">
        <f t="shared" si="1"/>
        <v>725000</v>
      </c>
      <c r="U28" s="497">
        <f t="shared" si="2"/>
        <v>-725000</v>
      </c>
      <c r="V28" s="500"/>
      <c r="W28" s="496"/>
      <c r="X28" s="496"/>
      <c r="Z28" s="496"/>
    </row>
    <row r="29" spans="1:27">
      <c r="A29" s="762" t="s">
        <v>280</v>
      </c>
      <c r="B29" s="482" t="s">
        <v>261</v>
      </c>
      <c r="C29" s="367"/>
      <c r="D29" s="367"/>
      <c r="E29" s="367">
        <v>22000</v>
      </c>
      <c r="F29" s="294"/>
      <c r="G29" s="367"/>
      <c r="H29" s="294"/>
      <c r="I29" s="294"/>
      <c r="J29" s="294"/>
      <c r="K29" s="489">
        <f t="shared" si="0"/>
        <v>22000</v>
      </c>
      <c r="L29" s="294"/>
      <c r="M29" s="294"/>
      <c r="N29" s="294"/>
      <c r="O29" s="294"/>
      <c r="P29" s="367"/>
      <c r="Q29" s="294"/>
      <c r="R29" s="294"/>
      <c r="S29" s="367"/>
      <c r="T29" s="489">
        <f t="shared" si="1"/>
        <v>0</v>
      </c>
      <c r="U29" s="497">
        <f t="shared" si="2"/>
        <v>22000</v>
      </c>
      <c r="V29" s="500"/>
      <c r="W29" s="496"/>
      <c r="Z29" s="496"/>
    </row>
    <row r="30" spans="1:27">
      <c r="A30" s="840" t="s">
        <v>281</v>
      </c>
      <c r="B30" s="482" t="s">
        <v>282</v>
      </c>
      <c r="C30" s="367">
        <v>300000</v>
      </c>
      <c r="D30" s="367"/>
      <c r="E30" s="367"/>
      <c r="F30" s="294"/>
      <c r="G30" s="367"/>
      <c r="H30" s="294"/>
      <c r="I30" s="294"/>
      <c r="J30" s="294"/>
      <c r="K30" s="489">
        <f t="shared" si="0"/>
        <v>300000</v>
      </c>
      <c r="L30" s="294"/>
      <c r="M30" s="294"/>
      <c r="N30" s="294"/>
      <c r="O30" s="294"/>
      <c r="P30" s="367"/>
      <c r="Q30" s="294"/>
      <c r="R30" s="294"/>
      <c r="S30" s="367"/>
      <c r="T30" s="489">
        <f t="shared" si="1"/>
        <v>0</v>
      </c>
      <c r="U30" s="497">
        <f t="shared" si="2"/>
        <v>300000</v>
      </c>
      <c r="V30" s="501"/>
      <c r="W30" s="496"/>
      <c r="Y30" s="496"/>
    </row>
    <row r="31" spans="1:27">
      <c r="A31" s="841"/>
      <c r="B31" s="482" t="s">
        <v>283</v>
      </c>
      <c r="C31" s="367">
        <v>50000</v>
      </c>
      <c r="D31" s="367"/>
      <c r="E31" s="367"/>
      <c r="F31" s="294"/>
      <c r="G31" s="367"/>
      <c r="H31" s="294"/>
      <c r="I31" s="294"/>
      <c r="J31" s="294"/>
      <c r="K31" s="489">
        <f t="shared" si="0"/>
        <v>50000</v>
      </c>
      <c r="L31" s="294"/>
      <c r="M31" s="294"/>
      <c r="N31" s="294"/>
      <c r="O31" s="294"/>
      <c r="P31" s="367"/>
      <c r="Q31" s="294"/>
      <c r="R31" s="294"/>
      <c r="S31" s="367"/>
      <c r="T31" s="489">
        <f t="shared" si="1"/>
        <v>0</v>
      </c>
      <c r="U31" s="497">
        <f t="shared" si="2"/>
        <v>50000</v>
      </c>
      <c r="V31" s="500"/>
      <c r="W31" s="496"/>
      <c r="AA31" s="496"/>
    </row>
    <row r="32" spans="1:27">
      <c r="A32" s="841"/>
      <c r="B32" s="482" t="s">
        <v>284</v>
      </c>
      <c r="C32" s="367">
        <v>100000</v>
      </c>
      <c r="D32" s="367"/>
      <c r="E32" s="367"/>
      <c r="F32" s="294"/>
      <c r="G32" s="367"/>
      <c r="H32" s="294"/>
      <c r="I32" s="294"/>
      <c r="J32" s="294"/>
      <c r="K32" s="489">
        <f t="shared" si="0"/>
        <v>100000</v>
      </c>
      <c r="L32" s="294"/>
      <c r="M32" s="294"/>
      <c r="N32" s="294"/>
      <c r="O32" s="294"/>
      <c r="P32" s="367"/>
      <c r="Q32" s="294"/>
      <c r="R32" s="294"/>
      <c r="S32" s="367"/>
      <c r="T32" s="489">
        <f t="shared" si="1"/>
        <v>0</v>
      </c>
      <c r="U32" s="497">
        <f t="shared" si="2"/>
        <v>100000</v>
      </c>
      <c r="V32" s="500"/>
      <c r="W32" s="496"/>
      <c r="X32" s="502"/>
      <c r="Y32" s="502"/>
      <c r="Z32" s="496"/>
    </row>
    <row r="33" spans="1:27">
      <c r="A33" s="841"/>
      <c r="B33" s="482" t="s">
        <v>285</v>
      </c>
      <c r="C33" s="367"/>
      <c r="D33" s="367">
        <v>900000</v>
      </c>
      <c r="E33" s="367"/>
      <c r="F33" s="294"/>
      <c r="G33" s="367"/>
      <c r="H33" s="294"/>
      <c r="I33" s="294"/>
      <c r="J33" s="294"/>
      <c r="K33" s="489">
        <f t="shared" si="0"/>
        <v>900000</v>
      </c>
      <c r="L33" s="294"/>
      <c r="M33" s="294"/>
      <c r="N33" s="294"/>
      <c r="O33" s="294"/>
      <c r="P33" s="367"/>
      <c r="Q33" s="294"/>
      <c r="R33" s="294"/>
      <c r="S33" s="367"/>
      <c r="T33" s="489">
        <f t="shared" si="1"/>
        <v>0</v>
      </c>
      <c r="U33" s="497">
        <f t="shared" si="2"/>
        <v>900000</v>
      </c>
      <c r="V33" s="500"/>
      <c r="W33" s="496"/>
      <c r="X33" s="502"/>
      <c r="Z33" s="496"/>
    </row>
    <row r="34" spans="1:27">
      <c r="A34" s="841"/>
      <c r="B34" s="482" t="s">
        <v>261</v>
      </c>
      <c r="C34" s="367"/>
      <c r="D34" s="367"/>
      <c r="E34" s="367">
        <v>18000</v>
      </c>
      <c r="F34" s="294"/>
      <c r="G34" s="367"/>
      <c r="H34" s="294"/>
      <c r="I34" s="294"/>
      <c r="J34" s="294"/>
      <c r="K34" s="489">
        <f t="shared" si="0"/>
        <v>18000</v>
      </c>
      <c r="L34" s="294"/>
      <c r="M34" s="294"/>
      <c r="N34" s="294"/>
      <c r="O34" s="294"/>
      <c r="P34" s="367"/>
      <c r="Q34" s="294"/>
      <c r="R34" s="294"/>
      <c r="S34" s="367"/>
      <c r="T34" s="489">
        <f t="shared" si="1"/>
        <v>0</v>
      </c>
      <c r="U34" s="497">
        <f t="shared" si="2"/>
        <v>18000</v>
      </c>
      <c r="V34" s="500"/>
      <c r="W34" s="496"/>
      <c r="Z34" s="496"/>
    </row>
    <row r="35" spans="1:27">
      <c r="A35" s="840" t="s">
        <v>286</v>
      </c>
      <c r="B35" s="482" t="s">
        <v>287</v>
      </c>
      <c r="C35" s="367">
        <v>30000</v>
      </c>
      <c r="D35" s="367"/>
      <c r="E35" s="367"/>
      <c r="F35" s="294"/>
      <c r="G35" s="367"/>
      <c r="H35" s="294"/>
      <c r="I35" s="294"/>
      <c r="J35" s="294"/>
      <c r="K35" s="489">
        <f t="shared" si="0"/>
        <v>30000</v>
      </c>
      <c r="L35" s="294"/>
      <c r="M35" s="294"/>
      <c r="N35" s="294"/>
      <c r="O35" s="294"/>
      <c r="P35" s="367"/>
      <c r="Q35" s="294"/>
      <c r="R35" s="294"/>
      <c r="S35" s="367"/>
      <c r="T35" s="489">
        <f t="shared" si="1"/>
        <v>0</v>
      </c>
      <c r="U35" s="497">
        <f t="shared" si="2"/>
        <v>30000</v>
      </c>
      <c r="V35" s="500"/>
      <c r="W35" s="496"/>
      <c r="X35" s="496"/>
      <c r="Y35" s="58"/>
      <c r="AA35" s="496"/>
    </row>
    <row r="36" spans="1:27">
      <c r="A36" s="841"/>
      <c r="B36" s="482" t="s">
        <v>288</v>
      </c>
      <c r="C36" s="367"/>
      <c r="D36" s="367"/>
      <c r="E36" s="367"/>
      <c r="F36" s="294"/>
      <c r="G36" s="367"/>
      <c r="H36" s="294"/>
      <c r="I36" s="294"/>
      <c r="J36" s="294"/>
      <c r="K36" s="489">
        <f t="shared" si="0"/>
        <v>0</v>
      </c>
      <c r="L36" s="294"/>
      <c r="M36" s="294"/>
      <c r="N36" s="294"/>
      <c r="O36" s="294"/>
      <c r="P36" s="367">
        <v>250000</v>
      </c>
      <c r="Q36" s="294"/>
      <c r="R36" s="294"/>
      <c r="S36" s="367"/>
      <c r="T36" s="489">
        <f t="shared" si="1"/>
        <v>250000</v>
      </c>
      <c r="U36" s="497">
        <f t="shared" si="2"/>
        <v>-250000</v>
      </c>
      <c r="V36" s="500"/>
      <c r="W36" s="496"/>
      <c r="X36" s="496"/>
      <c r="Y36" s="58"/>
      <c r="AA36" s="496"/>
    </row>
    <row r="37" spans="1:27">
      <c r="A37" s="841"/>
      <c r="B37" s="482" t="s">
        <v>289</v>
      </c>
      <c r="C37" s="367">
        <v>100000</v>
      </c>
      <c r="D37" s="367"/>
      <c r="E37" s="367"/>
      <c r="F37" s="294"/>
      <c r="G37" s="367"/>
      <c r="H37" s="294"/>
      <c r="I37" s="294"/>
      <c r="J37" s="294"/>
      <c r="K37" s="489">
        <f t="shared" si="0"/>
        <v>100000</v>
      </c>
      <c r="L37" s="294"/>
      <c r="M37" s="294"/>
      <c r="N37" s="294"/>
      <c r="O37" s="294"/>
      <c r="P37" s="367"/>
      <c r="Q37" s="294"/>
      <c r="R37" s="294"/>
      <c r="S37" s="367"/>
      <c r="T37" s="489">
        <f t="shared" si="1"/>
        <v>0</v>
      </c>
      <c r="U37" s="497">
        <f t="shared" si="2"/>
        <v>100000</v>
      </c>
      <c r="V37" s="500"/>
      <c r="W37" s="496"/>
      <c r="X37" s="496"/>
      <c r="Y37" s="58"/>
      <c r="AA37" s="496"/>
    </row>
    <row r="38" spans="1:27">
      <c r="A38" s="841"/>
      <c r="B38" s="482" t="s">
        <v>290</v>
      </c>
      <c r="C38" s="367">
        <v>200000</v>
      </c>
      <c r="D38" s="367"/>
      <c r="E38" s="367"/>
      <c r="F38" s="294"/>
      <c r="G38" s="367"/>
      <c r="H38" s="294"/>
      <c r="I38" s="294"/>
      <c r="J38" s="294"/>
      <c r="K38" s="489">
        <f t="shared" si="0"/>
        <v>200000</v>
      </c>
      <c r="L38" s="294"/>
      <c r="M38" s="294"/>
      <c r="N38" s="294"/>
      <c r="O38" s="294"/>
      <c r="P38" s="367"/>
      <c r="Q38" s="294"/>
      <c r="R38" s="294"/>
      <c r="S38" s="367"/>
      <c r="T38" s="489">
        <f t="shared" si="1"/>
        <v>0</v>
      </c>
      <c r="U38" s="497">
        <f t="shared" si="2"/>
        <v>200000</v>
      </c>
      <c r="V38" s="500"/>
      <c r="W38" s="496"/>
      <c r="X38" s="496"/>
      <c r="Y38" s="58"/>
      <c r="AA38" s="496"/>
    </row>
    <row r="39" spans="1:27">
      <c r="A39" s="841"/>
      <c r="B39" s="482" t="s">
        <v>277</v>
      </c>
      <c r="C39" s="367"/>
      <c r="D39" s="367"/>
      <c r="E39" s="367"/>
      <c r="F39" s="294"/>
      <c r="G39" s="367"/>
      <c r="H39" s="294">
        <v>797226</v>
      </c>
      <c r="I39" s="294"/>
      <c r="J39" s="294"/>
      <c r="K39" s="489">
        <f t="shared" ref="K39:K70" si="3">SUM(C39:J39)</f>
        <v>797226</v>
      </c>
      <c r="L39" s="294"/>
      <c r="M39" s="294"/>
      <c r="N39" s="294"/>
      <c r="O39" s="294"/>
      <c r="P39" s="367"/>
      <c r="Q39" s="294"/>
      <c r="R39" s="294"/>
      <c r="S39" s="367"/>
      <c r="T39" s="489">
        <f t="shared" ref="T39:T70" si="4">SUM(L39:S39)</f>
        <v>0</v>
      </c>
      <c r="U39" s="497">
        <f t="shared" ref="U39:U70" si="5">SUM(K39-T39)</f>
        <v>797226</v>
      </c>
      <c r="V39" s="500"/>
      <c r="W39" s="496"/>
      <c r="X39" s="496"/>
      <c r="Y39" s="58"/>
      <c r="AA39" s="496"/>
    </row>
    <row r="40" spans="1:27">
      <c r="A40" s="841"/>
      <c r="B40" s="482" t="s">
        <v>261</v>
      </c>
      <c r="C40" s="367"/>
      <c r="D40" s="367"/>
      <c r="E40" s="367">
        <v>34000</v>
      </c>
      <c r="F40" s="294"/>
      <c r="G40" s="367"/>
      <c r="H40" s="294"/>
      <c r="I40" s="294"/>
      <c r="J40" s="294"/>
      <c r="K40" s="489">
        <f t="shared" si="3"/>
        <v>34000</v>
      </c>
      <c r="L40" s="294"/>
      <c r="M40" s="294"/>
      <c r="N40" s="294"/>
      <c r="O40" s="294"/>
      <c r="P40" s="367"/>
      <c r="Q40" s="294"/>
      <c r="R40" s="294"/>
      <c r="S40" s="367"/>
      <c r="T40" s="489">
        <f t="shared" si="4"/>
        <v>0</v>
      </c>
      <c r="U40" s="497">
        <f t="shared" si="5"/>
        <v>34000</v>
      </c>
      <c r="V40" s="500"/>
      <c r="W40" s="496"/>
      <c r="X40" s="496"/>
      <c r="Y40" s="58"/>
      <c r="AA40" s="496"/>
    </row>
    <row r="41" spans="1:27" s="474" customFormat="1">
      <c r="A41" s="842" t="s">
        <v>291</v>
      </c>
      <c r="B41" s="482" t="s">
        <v>292</v>
      </c>
      <c r="C41" s="367"/>
      <c r="D41" s="367"/>
      <c r="E41" s="367"/>
      <c r="F41" s="369"/>
      <c r="G41" s="367">
        <v>60000</v>
      </c>
      <c r="H41" s="369"/>
      <c r="I41" s="369"/>
      <c r="J41" s="369"/>
      <c r="K41" s="489">
        <f t="shared" si="3"/>
        <v>60000</v>
      </c>
      <c r="L41" s="369"/>
      <c r="M41" s="369"/>
      <c r="N41" s="369"/>
      <c r="O41" s="369"/>
      <c r="P41" s="367"/>
      <c r="Q41" s="369"/>
      <c r="R41" s="369"/>
      <c r="S41" s="367"/>
      <c r="T41" s="489">
        <f t="shared" si="4"/>
        <v>0</v>
      </c>
      <c r="U41" s="497">
        <f t="shared" si="5"/>
        <v>60000</v>
      </c>
      <c r="V41" s="503"/>
      <c r="W41" s="504"/>
      <c r="X41" s="504"/>
      <c r="Y41" s="510"/>
      <c r="AA41" s="504"/>
    </row>
    <row r="42" spans="1:27">
      <c r="A42" s="843"/>
      <c r="B42" s="482" t="s">
        <v>293</v>
      </c>
      <c r="C42" s="367"/>
      <c r="D42" s="367"/>
      <c r="E42" s="367"/>
      <c r="F42" s="369"/>
      <c r="G42" s="367">
        <v>1600000</v>
      </c>
      <c r="H42" s="369"/>
      <c r="I42" s="369"/>
      <c r="J42" s="369"/>
      <c r="K42" s="489">
        <f t="shared" si="3"/>
        <v>1600000</v>
      </c>
      <c r="L42" s="369"/>
      <c r="M42" s="369"/>
      <c r="N42" s="369"/>
      <c r="O42" s="369"/>
      <c r="P42" s="367"/>
      <c r="Q42" s="369"/>
      <c r="R42" s="369"/>
      <c r="S42" s="367"/>
      <c r="T42" s="489">
        <f t="shared" si="4"/>
        <v>0</v>
      </c>
      <c r="U42" s="497">
        <f t="shared" si="5"/>
        <v>1600000</v>
      </c>
      <c r="V42" s="500"/>
      <c r="W42" s="496"/>
      <c r="X42" s="496"/>
      <c r="Y42" s="496"/>
      <c r="Z42" s="496"/>
    </row>
    <row r="43" spans="1:27" ht="14.25" customHeight="1">
      <c r="A43" s="843"/>
      <c r="B43" s="482" t="s">
        <v>294</v>
      </c>
      <c r="C43" s="367"/>
      <c r="D43" s="367"/>
      <c r="E43" s="367"/>
      <c r="F43" s="369"/>
      <c r="G43" s="367">
        <v>5850000</v>
      </c>
      <c r="H43" s="369"/>
      <c r="I43" s="369"/>
      <c r="J43" s="369"/>
      <c r="K43" s="489">
        <f t="shared" si="3"/>
        <v>5850000</v>
      </c>
      <c r="L43" s="369"/>
      <c r="M43" s="369"/>
      <c r="N43" s="369"/>
      <c r="O43" s="369"/>
      <c r="P43" s="367"/>
      <c r="Q43" s="369"/>
      <c r="R43" s="369"/>
      <c r="S43" s="367"/>
      <c r="T43" s="489">
        <f t="shared" si="4"/>
        <v>0</v>
      </c>
      <c r="U43" s="497">
        <f t="shared" si="5"/>
        <v>5850000</v>
      </c>
      <c r="X43" s="496"/>
    </row>
    <row r="44" spans="1:27" s="474" customFormat="1">
      <c r="A44" s="843"/>
      <c r="B44" s="482" t="s">
        <v>295</v>
      </c>
      <c r="C44" s="367"/>
      <c r="D44" s="367"/>
      <c r="E44" s="367"/>
      <c r="F44" s="369"/>
      <c r="G44" s="367">
        <v>6250</v>
      </c>
      <c r="H44" s="369"/>
      <c r="I44" s="369"/>
      <c r="J44" s="369"/>
      <c r="K44" s="489">
        <f t="shared" si="3"/>
        <v>6250</v>
      </c>
      <c r="L44" s="369"/>
      <c r="M44" s="369"/>
      <c r="N44" s="369"/>
      <c r="O44" s="369"/>
      <c r="P44" s="367"/>
      <c r="Q44" s="369"/>
      <c r="R44" s="369"/>
      <c r="S44" s="367"/>
      <c r="T44" s="489">
        <f t="shared" si="4"/>
        <v>0</v>
      </c>
      <c r="U44" s="497">
        <f t="shared" si="5"/>
        <v>6250</v>
      </c>
      <c r="X44" s="504"/>
    </row>
    <row r="45" spans="1:27">
      <c r="A45" s="843"/>
      <c r="B45" s="482" t="s">
        <v>296</v>
      </c>
      <c r="C45" s="367"/>
      <c r="D45" s="367">
        <v>200000</v>
      </c>
      <c r="E45" s="367"/>
      <c r="F45" s="369"/>
      <c r="G45" s="367"/>
      <c r="H45" s="369"/>
      <c r="I45" s="369"/>
      <c r="J45" s="369"/>
      <c r="K45" s="489">
        <f t="shared" si="3"/>
        <v>200000</v>
      </c>
      <c r="L45" s="369"/>
      <c r="M45" s="369"/>
      <c r="N45" s="369"/>
      <c r="O45" s="369"/>
      <c r="P45" s="367"/>
      <c r="Q45" s="369"/>
      <c r="R45" s="369"/>
      <c r="S45" s="367"/>
      <c r="T45" s="489">
        <f t="shared" si="4"/>
        <v>0</v>
      </c>
      <c r="U45" s="497">
        <f t="shared" si="5"/>
        <v>200000</v>
      </c>
      <c r="V45" s="500"/>
      <c r="W45" s="496"/>
      <c r="X45" s="496"/>
    </row>
    <row r="46" spans="1:27">
      <c r="A46" s="843"/>
      <c r="B46" s="482" t="s">
        <v>297</v>
      </c>
      <c r="C46" s="367">
        <v>50000</v>
      </c>
      <c r="D46" s="367"/>
      <c r="E46" s="367"/>
      <c r="F46" s="369"/>
      <c r="G46" s="367"/>
      <c r="H46" s="369"/>
      <c r="I46" s="369"/>
      <c r="J46" s="369"/>
      <c r="K46" s="489">
        <f t="shared" si="3"/>
        <v>50000</v>
      </c>
      <c r="L46" s="369"/>
      <c r="M46" s="369"/>
      <c r="N46" s="369"/>
      <c r="O46" s="369"/>
      <c r="P46" s="367"/>
      <c r="Q46" s="369"/>
      <c r="R46" s="369"/>
      <c r="S46" s="367"/>
      <c r="T46" s="489">
        <f t="shared" si="4"/>
        <v>0</v>
      </c>
      <c r="U46" s="497">
        <f t="shared" si="5"/>
        <v>50000</v>
      </c>
      <c r="V46" s="500"/>
      <c r="W46" s="496"/>
      <c r="X46" s="496"/>
    </row>
    <row r="47" spans="1:27">
      <c r="A47" s="844"/>
      <c r="B47" s="482" t="s">
        <v>261</v>
      </c>
      <c r="C47" s="367"/>
      <c r="D47" s="367"/>
      <c r="E47" s="367">
        <v>25000</v>
      </c>
      <c r="F47" s="369"/>
      <c r="G47" s="367"/>
      <c r="H47" s="369"/>
      <c r="I47" s="369"/>
      <c r="J47" s="369"/>
      <c r="K47" s="489">
        <f t="shared" si="3"/>
        <v>25000</v>
      </c>
      <c r="L47" s="369"/>
      <c r="M47" s="369"/>
      <c r="N47" s="369"/>
      <c r="O47" s="369"/>
      <c r="P47" s="367"/>
      <c r="Q47" s="369"/>
      <c r="R47" s="369"/>
      <c r="S47" s="367"/>
      <c r="T47" s="489">
        <f t="shared" si="4"/>
        <v>0</v>
      </c>
      <c r="U47" s="497">
        <f t="shared" si="5"/>
        <v>25000</v>
      </c>
      <c r="V47" s="500"/>
      <c r="W47" s="505"/>
    </row>
    <row r="48" spans="1:27">
      <c r="A48" s="838" t="s">
        <v>298</v>
      </c>
      <c r="B48" s="482" t="s">
        <v>299</v>
      </c>
      <c r="C48" s="367"/>
      <c r="D48" s="367"/>
      <c r="E48" s="367"/>
      <c r="F48" s="369"/>
      <c r="G48" s="367"/>
      <c r="H48" s="369"/>
      <c r="I48" s="369"/>
      <c r="J48" s="369"/>
      <c r="K48" s="489">
        <f t="shared" si="3"/>
        <v>0</v>
      </c>
      <c r="L48" s="369"/>
      <c r="M48" s="369"/>
      <c r="N48" s="369"/>
      <c r="O48" s="369"/>
      <c r="P48" s="367">
        <v>1000000</v>
      </c>
      <c r="Q48" s="369"/>
      <c r="R48" s="369"/>
      <c r="S48" s="367"/>
      <c r="T48" s="489">
        <f t="shared" si="4"/>
        <v>1000000</v>
      </c>
      <c r="U48" s="497">
        <f t="shared" si="5"/>
        <v>-1000000</v>
      </c>
      <c r="W48" s="502"/>
    </row>
    <row r="49" spans="1:26" s="474" customFormat="1">
      <c r="A49" s="839"/>
      <c r="B49" s="482" t="s">
        <v>300</v>
      </c>
      <c r="C49" s="367"/>
      <c r="D49" s="367"/>
      <c r="E49" s="367"/>
      <c r="F49" s="369"/>
      <c r="G49" s="367"/>
      <c r="H49" s="369"/>
      <c r="I49" s="369"/>
      <c r="J49" s="369"/>
      <c r="K49" s="489">
        <f t="shared" si="3"/>
        <v>0</v>
      </c>
      <c r="L49" s="369">
        <v>1000000</v>
      </c>
      <c r="M49" s="369"/>
      <c r="N49" s="369"/>
      <c r="O49" s="369"/>
      <c r="P49" s="367"/>
      <c r="Q49" s="369"/>
      <c r="R49" s="369"/>
      <c r="S49" s="367"/>
      <c r="T49" s="489">
        <f t="shared" si="4"/>
        <v>1000000</v>
      </c>
      <c r="U49" s="497">
        <f t="shared" si="5"/>
        <v>-1000000</v>
      </c>
      <c r="W49" s="506"/>
    </row>
    <row r="50" spans="1:26">
      <c r="A50" s="838" t="s">
        <v>301</v>
      </c>
      <c r="B50" s="482" t="s">
        <v>302</v>
      </c>
      <c r="C50" s="367">
        <v>150000</v>
      </c>
      <c r="D50" s="367"/>
      <c r="E50" s="367"/>
      <c r="F50" s="369"/>
      <c r="G50" s="367"/>
      <c r="H50" s="369"/>
      <c r="I50" s="369"/>
      <c r="J50" s="369"/>
      <c r="K50" s="489">
        <f t="shared" si="3"/>
        <v>150000</v>
      </c>
      <c r="L50" s="369"/>
      <c r="M50" s="369"/>
      <c r="N50" s="369"/>
      <c r="O50" s="369"/>
      <c r="P50" s="367"/>
      <c r="Q50" s="369"/>
      <c r="R50" s="369"/>
      <c r="S50" s="367"/>
      <c r="T50" s="489">
        <f t="shared" si="4"/>
        <v>0</v>
      </c>
      <c r="U50" s="497">
        <f t="shared" si="5"/>
        <v>150000</v>
      </c>
      <c r="V50" s="500"/>
      <c r="W50" s="496"/>
    </row>
    <row r="51" spans="1:26">
      <c r="A51" s="839"/>
      <c r="B51" s="482" t="s">
        <v>303</v>
      </c>
      <c r="C51" s="367">
        <v>150000</v>
      </c>
      <c r="D51" s="367"/>
      <c r="E51" s="367"/>
      <c r="F51" s="369"/>
      <c r="G51" s="367"/>
      <c r="H51" s="369"/>
      <c r="I51" s="369"/>
      <c r="J51" s="369"/>
      <c r="K51" s="489">
        <f t="shared" si="3"/>
        <v>150000</v>
      </c>
      <c r="L51" s="369"/>
      <c r="M51" s="369"/>
      <c r="N51" s="369"/>
      <c r="O51" s="369"/>
      <c r="P51" s="367"/>
      <c r="Q51" s="369"/>
      <c r="R51" s="369"/>
      <c r="S51" s="367"/>
      <c r="T51" s="489">
        <f t="shared" si="4"/>
        <v>0</v>
      </c>
      <c r="U51" s="497">
        <f t="shared" si="5"/>
        <v>150000</v>
      </c>
      <c r="V51" s="500"/>
      <c r="W51" s="496"/>
    </row>
    <row r="52" spans="1:26">
      <c r="A52" s="839"/>
      <c r="B52" s="482" t="s">
        <v>304</v>
      </c>
      <c r="C52" s="367">
        <v>100000</v>
      </c>
      <c r="D52" s="367"/>
      <c r="E52" s="367"/>
      <c r="F52" s="369"/>
      <c r="G52" s="367"/>
      <c r="H52" s="369"/>
      <c r="I52" s="369"/>
      <c r="J52" s="369"/>
      <c r="K52" s="489">
        <f t="shared" si="3"/>
        <v>100000</v>
      </c>
      <c r="L52" s="369"/>
      <c r="M52" s="369"/>
      <c r="N52" s="369"/>
      <c r="O52" s="369"/>
      <c r="P52" s="367"/>
      <c r="Q52" s="369"/>
      <c r="R52" s="369"/>
      <c r="S52" s="367"/>
      <c r="T52" s="489">
        <f t="shared" si="4"/>
        <v>0</v>
      </c>
      <c r="U52" s="497">
        <f t="shared" si="5"/>
        <v>100000</v>
      </c>
      <c r="V52" s="500"/>
      <c r="W52" s="496"/>
      <c r="Y52" s="496">
        <f>W66+W67</f>
        <v>68562000</v>
      </c>
    </row>
    <row r="53" spans="1:26" ht="15.75">
      <c r="A53" s="839"/>
      <c r="B53" s="482" t="s">
        <v>261</v>
      </c>
      <c r="C53" s="367"/>
      <c r="D53" s="367"/>
      <c r="E53" s="367">
        <v>14000</v>
      </c>
      <c r="F53" s="369"/>
      <c r="G53" s="367"/>
      <c r="H53" s="369"/>
      <c r="I53" s="369"/>
      <c r="J53" s="369"/>
      <c r="K53" s="489">
        <f t="shared" si="3"/>
        <v>14000</v>
      </c>
      <c r="L53" s="369"/>
      <c r="M53" s="369"/>
      <c r="N53" s="369"/>
      <c r="O53" s="369"/>
      <c r="P53" s="367"/>
      <c r="Q53" s="369"/>
      <c r="R53" s="369"/>
      <c r="S53" s="367"/>
      <c r="T53" s="489">
        <f t="shared" si="4"/>
        <v>0</v>
      </c>
      <c r="U53" s="497">
        <f t="shared" si="5"/>
        <v>14000</v>
      </c>
      <c r="V53" s="500"/>
      <c r="W53" s="507"/>
    </row>
    <row r="54" spans="1:26" ht="15.75">
      <c r="A54" s="839"/>
      <c r="B54" s="482" t="s">
        <v>305</v>
      </c>
      <c r="C54" s="367"/>
      <c r="D54" s="367"/>
      <c r="E54" s="367"/>
      <c r="F54" s="369"/>
      <c r="G54" s="367"/>
      <c r="H54" s="369"/>
      <c r="I54" s="369"/>
      <c r="J54" s="369">
        <v>20000000</v>
      </c>
      <c r="K54" s="489">
        <f t="shared" si="3"/>
        <v>20000000</v>
      </c>
      <c r="L54" s="369"/>
      <c r="M54" s="369"/>
      <c r="N54" s="369"/>
      <c r="O54" s="369"/>
      <c r="P54" s="367"/>
      <c r="Q54" s="369"/>
      <c r="R54" s="369"/>
      <c r="S54" s="367"/>
      <c r="T54" s="489">
        <f t="shared" si="4"/>
        <v>0</v>
      </c>
      <c r="U54" s="497">
        <f t="shared" si="5"/>
        <v>20000000</v>
      </c>
      <c r="V54" s="500"/>
      <c r="W54" s="508"/>
    </row>
    <row r="55" spans="1:26" ht="15.75">
      <c r="A55" s="845" t="s">
        <v>306</v>
      </c>
      <c r="B55" s="482" t="s">
        <v>290</v>
      </c>
      <c r="C55" s="367"/>
      <c r="D55" s="367">
        <v>1200000</v>
      </c>
      <c r="E55" s="367"/>
      <c r="F55" s="369"/>
      <c r="G55" s="367"/>
      <c r="H55" s="369"/>
      <c r="I55" s="369"/>
      <c r="J55" s="369"/>
      <c r="K55" s="489">
        <f t="shared" si="3"/>
        <v>1200000</v>
      </c>
      <c r="L55" s="369"/>
      <c r="M55" s="369"/>
      <c r="N55" s="369"/>
      <c r="O55" s="369"/>
      <c r="P55" s="367"/>
      <c r="Q55" s="369"/>
      <c r="R55" s="369"/>
      <c r="S55" s="367"/>
      <c r="T55" s="489">
        <f t="shared" si="4"/>
        <v>0</v>
      </c>
      <c r="U55" s="497">
        <f t="shared" si="5"/>
        <v>1200000</v>
      </c>
      <c r="V55" s="500"/>
      <c r="W55" s="509"/>
    </row>
    <row r="56" spans="1:26" ht="15.75">
      <c r="A56" s="846"/>
      <c r="B56" s="482" t="s">
        <v>307</v>
      </c>
      <c r="C56" s="367"/>
      <c r="D56" s="367"/>
      <c r="E56" s="367"/>
      <c r="F56" s="369"/>
      <c r="G56" s="367"/>
      <c r="H56" s="369"/>
      <c r="I56" s="369"/>
      <c r="J56" s="369"/>
      <c r="K56" s="489">
        <f t="shared" si="3"/>
        <v>0</v>
      </c>
      <c r="L56" s="369"/>
      <c r="M56" s="369"/>
      <c r="N56" s="369"/>
      <c r="O56" s="369"/>
      <c r="P56" s="367"/>
      <c r="Q56" s="369"/>
      <c r="R56" s="369"/>
      <c r="S56" s="367">
        <v>400000</v>
      </c>
      <c r="T56" s="489">
        <f t="shared" si="4"/>
        <v>400000</v>
      </c>
      <c r="U56" s="497">
        <f t="shared" si="5"/>
        <v>-400000</v>
      </c>
      <c r="V56" s="500"/>
      <c r="W56" s="509"/>
    </row>
    <row r="57" spans="1:26" ht="15.75">
      <c r="A57" s="846"/>
      <c r="B57" s="482" t="s">
        <v>308</v>
      </c>
      <c r="C57" s="367"/>
      <c r="D57" s="367"/>
      <c r="E57" s="367"/>
      <c r="F57" s="369"/>
      <c r="G57" s="367"/>
      <c r="H57" s="369"/>
      <c r="I57" s="369"/>
      <c r="J57" s="369"/>
      <c r="K57" s="489">
        <f t="shared" si="3"/>
        <v>0</v>
      </c>
      <c r="L57" s="369"/>
      <c r="M57" s="369"/>
      <c r="N57" s="369"/>
      <c r="O57" s="369"/>
      <c r="P57" s="367"/>
      <c r="Q57" s="369"/>
      <c r="R57" s="369">
        <v>50000</v>
      </c>
      <c r="S57" s="367"/>
      <c r="T57" s="489">
        <f t="shared" si="4"/>
        <v>50000</v>
      </c>
      <c r="U57" s="497">
        <f t="shared" si="5"/>
        <v>-50000</v>
      </c>
      <c r="V57" s="500"/>
      <c r="W57" s="509"/>
    </row>
    <row r="58" spans="1:26" ht="15.75">
      <c r="A58" s="847"/>
      <c r="B58" s="482" t="s">
        <v>261</v>
      </c>
      <c r="C58" s="367"/>
      <c r="D58" s="367"/>
      <c r="E58" s="367">
        <v>26500</v>
      </c>
      <c r="F58" s="369"/>
      <c r="G58" s="367"/>
      <c r="H58" s="369"/>
      <c r="I58" s="369"/>
      <c r="J58" s="369"/>
      <c r="K58" s="489">
        <f t="shared" si="3"/>
        <v>26500</v>
      </c>
      <c r="L58" s="369"/>
      <c r="M58" s="369"/>
      <c r="N58" s="369"/>
      <c r="O58" s="369"/>
      <c r="P58" s="367"/>
      <c r="Q58" s="369"/>
      <c r="R58" s="369"/>
      <c r="S58" s="367"/>
      <c r="T58" s="489">
        <f t="shared" si="4"/>
        <v>0</v>
      </c>
      <c r="U58" s="497">
        <f t="shared" si="5"/>
        <v>26500</v>
      </c>
      <c r="V58" s="500"/>
      <c r="W58" s="509"/>
    </row>
    <row r="59" spans="1:26" ht="15.75">
      <c r="A59" s="845" t="s">
        <v>309</v>
      </c>
      <c r="B59" s="482" t="s">
        <v>310</v>
      </c>
      <c r="C59" s="367">
        <v>100000</v>
      </c>
      <c r="D59" s="367"/>
      <c r="E59" s="367"/>
      <c r="F59" s="369"/>
      <c r="G59" s="367"/>
      <c r="H59" s="369"/>
      <c r="I59" s="369"/>
      <c r="J59" s="369"/>
      <c r="K59" s="489">
        <f t="shared" si="3"/>
        <v>100000</v>
      </c>
      <c r="L59" s="369"/>
      <c r="M59" s="369"/>
      <c r="N59" s="369"/>
      <c r="O59" s="369"/>
      <c r="P59" s="367"/>
      <c r="Q59" s="369"/>
      <c r="R59" s="369"/>
      <c r="S59" s="367"/>
      <c r="T59" s="489">
        <f t="shared" si="4"/>
        <v>0</v>
      </c>
      <c r="U59" s="497">
        <f t="shared" si="5"/>
        <v>100000</v>
      </c>
      <c r="V59" s="500"/>
      <c r="W59" s="509"/>
    </row>
    <row r="60" spans="1:26" ht="15.75">
      <c r="A60" s="846"/>
      <c r="B60" s="482" t="s">
        <v>261</v>
      </c>
      <c r="C60" s="367"/>
      <c r="D60" s="367"/>
      <c r="E60" s="367">
        <v>877000</v>
      </c>
      <c r="F60" s="369"/>
      <c r="G60" s="367"/>
      <c r="H60" s="369"/>
      <c r="I60" s="369"/>
      <c r="J60" s="369"/>
      <c r="K60" s="489">
        <f t="shared" si="3"/>
        <v>877000</v>
      </c>
      <c r="L60" s="369"/>
      <c r="M60" s="369"/>
      <c r="N60" s="369"/>
      <c r="O60" s="369"/>
      <c r="P60" s="367"/>
      <c r="Q60" s="369"/>
      <c r="R60" s="369"/>
      <c r="S60" s="367"/>
      <c r="T60" s="489">
        <f t="shared" si="4"/>
        <v>0</v>
      </c>
      <c r="U60" s="497">
        <f t="shared" si="5"/>
        <v>877000</v>
      </c>
      <c r="V60" s="500" t="s">
        <v>311</v>
      </c>
      <c r="W60" s="509"/>
    </row>
    <row r="61" spans="1:26" ht="15.75">
      <c r="A61" s="846"/>
      <c r="B61" s="482" t="s">
        <v>312</v>
      </c>
      <c r="C61" s="367"/>
      <c r="D61" s="367"/>
      <c r="E61" s="367"/>
      <c r="F61" s="369"/>
      <c r="G61" s="367"/>
      <c r="H61" s="369"/>
      <c r="I61" s="369"/>
      <c r="J61" s="369"/>
      <c r="K61" s="489">
        <f t="shared" si="3"/>
        <v>0</v>
      </c>
      <c r="L61" s="369"/>
      <c r="M61" s="369"/>
      <c r="N61" s="369"/>
      <c r="O61" s="369"/>
      <c r="P61" s="367"/>
      <c r="Q61" s="369"/>
      <c r="R61" s="369"/>
      <c r="S61" s="367">
        <v>36300000</v>
      </c>
      <c r="T61" s="489">
        <f t="shared" si="4"/>
        <v>36300000</v>
      </c>
      <c r="U61" s="497">
        <f t="shared" si="5"/>
        <v>-36300000</v>
      </c>
      <c r="V61" s="500" t="s">
        <v>313</v>
      </c>
      <c r="W61" s="509"/>
    </row>
    <row r="62" spans="1:26" ht="15.75">
      <c r="A62" s="846"/>
      <c r="B62" s="482" t="s">
        <v>278</v>
      </c>
      <c r="C62" s="367"/>
      <c r="D62" s="367"/>
      <c r="E62" s="367"/>
      <c r="F62" s="369"/>
      <c r="G62" s="367"/>
      <c r="H62" s="369"/>
      <c r="I62" s="369"/>
      <c r="J62" s="369"/>
      <c r="K62" s="489">
        <f t="shared" si="3"/>
        <v>0</v>
      </c>
      <c r="L62" s="369"/>
      <c r="M62" s="369"/>
      <c r="N62" s="369"/>
      <c r="O62" s="369"/>
      <c r="P62" s="367"/>
      <c r="Q62" s="369"/>
      <c r="R62" s="369"/>
      <c r="S62" s="367">
        <v>24000000</v>
      </c>
      <c r="T62" s="489">
        <f t="shared" si="4"/>
        <v>24000000</v>
      </c>
      <c r="U62" s="497">
        <f t="shared" si="5"/>
        <v>-24000000</v>
      </c>
      <c r="V62" s="500"/>
      <c r="W62" s="509"/>
    </row>
    <row r="63" spans="1:26" ht="15.75">
      <c r="A63" s="846"/>
      <c r="B63" s="482" t="s">
        <v>277</v>
      </c>
      <c r="C63" s="367"/>
      <c r="D63" s="367"/>
      <c r="E63" s="367"/>
      <c r="F63" s="369"/>
      <c r="G63" s="367"/>
      <c r="H63" s="369">
        <v>3000000</v>
      </c>
      <c r="I63" s="369"/>
      <c r="J63" s="369"/>
      <c r="K63" s="489">
        <f t="shared" si="3"/>
        <v>3000000</v>
      </c>
      <c r="L63" s="369"/>
      <c r="M63" s="369"/>
      <c r="N63" s="369"/>
      <c r="O63" s="369"/>
      <c r="P63" s="367"/>
      <c r="Q63" s="369"/>
      <c r="R63" s="369"/>
      <c r="S63" s="367"/>
      <c r="T63" s="489">
        <f t="shared" si="4"/>
        <v>0</v>
      </c>
      <c r="U63" s="497">
        <f t="shared" si="5"/>
        <v>3000000</v>
      </c>
      <c r="V63" s="500"/>
      <c r="W63" s="509"/>
    </row>
    <row r="64" spans="1:26">
      <c r="A64" s="847"/>
      <c r="B64" s="482" t="s">
        <v>314</v>
      </c>
      <c r="C64" s="367"/>
      <c r="D64" s="367"/>
      <c r="E64" s="367"/>
      <c r="F64" s="369"/>
      <c r="G64" s="367"/>
      <c r="H64" s="369"/>
      <c r="I64" s="369"/>
      <c r="J64" s="369"/>
      <c r="K64" s="489">
        <f t="shared" si="3"/>
        <v>0</v>
      </c>
      <c r="L64" s="369"/>
      <c r="M64" s="369"/>
      <c r="N64" s="369"/>
      <c r="O64" s="369"/>
      <c r="P64" s="367"/>
      <c r="Q64" s="369"/>
      <c r="R64" s="369">
        <v>70000</v>
      </c>
      <c r="S64" s="367"/>
      <c r="T64" s="489">
        <f t="shared" si="4"/>
        <v>70000</v>
      </c>
      <c r="U64" s="497">
        <f t="shared" si="5"/>
        <v>-70000</v>
      </c>
      <c r="V64" s="500"/>
      <c r="W64" s="496"/>
      <c r="Z64" s="58"/>
    </row>
    <row r="65" spans="1:26">
      <c r="A65" s="845" t="s">
        <v>315</v>
      </c>
      <c r="B65" s="482" t="s">
        <v>316</v>
      </c>
      <c r="C65" s="367">
        <v>200000</v>
      </c>
      <c r="D65" s="367"/>
      <c r="E65" s="367"/>
      <c r="F65" s="369"/>
      <c r="G65" s="367"/>
      <c r="H65" s="369"/>
      <c r="I65" s="369"/>
      <c r="J65" s="369"/>
      <c r="K65" s="489">
        <f t="shared" si="3"/>
        <v>200000</v>
      </c>
      <c r="L65" s="369"/>
      <c r="M65" s="369"/>
      <c r="N65" s="369"/>
      <c r="O65" s="369"/>
      <c r="P65" s="367"/>
      <c r="Q65" s="369"/>
      <c r="R65" s="369"/>
      <c r="S65" s="367"/>
      <c r="T65" s="489">
        <f t="shared" si="4"/>
        <v>0</v>
      </c>
      <c r="U65" s="497">
        <f t="shared" si="5"/>
        <v>200000</v>
      </c>
      <c r="V65" s="477" t="s">
        <v>317</v>
      </c>
      <c r="W65" s="496"/>
      <c r="X65" s="58"/>
      <c r="Y65" s="496"/>
      <c r="Z65" s="496"/>
    </row>
    <row r="66" spans="1:26">
      <c r="A66" s="846"/>
      <c r="B66" s="482" t="s">
        <v>318</v>
      </c>
      <c r="C66" s="367">
        <v>100000</v>
      </c>
      <c r="D66" s="367"/>
      <c r="E66" s="367"/>
      <c r="F66" s="369"/>
      <c r="G66" s="367"/>
      <c r="H66" s="369"/>
      <c r="I66" s="369"/>
      <c r="J66" s="369"/>
      <c r="K66" s="489">
        <f t="shared" si="3"/>
        <v>100000</v>
      </c>
      <c r="L66" s="369"/>
      <c r="M66" s="369"/>
      <c r="N66" s="369"/>
      <c r="O66" s="369"/>
      <c r="P66" s="367"/>
      <c r="Q66" s="369"/>
      <c r="R66" s="369"/>
      <c r="S66" s="367"/>
      <c r="T66" s="489">
        <f t="shared" si="4"/>
        <v>0</v>
      </c>
      <c r="U66" s="497">
        <f t="shared" si="5"/>
        <v>100000</v>
      </c>
      <c r="V66" s="477" t="s">
        <v>319</v>
      </c>
      <c r="W66" s="496">
        <f>SUM(W31:W61)</f>
        <v>0</v>
      </c>
      <c r="X66" s="58"/>
      <c r="Y66" s="496"/>
      <c r="Z66" s="496"/>
    </row>
    <row r="67" spans="1:26">
      <c r="A67" s="846"/>
      <c r="B67" s="482" t="s">
        <v>261</v>
      </c>
      <c r="C67" s="367"/>
      <c r="D67" s="367"/>
      <c r="E67" s="367">
        <v>34000</v>
      </c>
      <c r="F67" s="369"/>
      <c r="G67" s="367"/>
      <c r="H67" s="369"/>
      <c r="I67" s="369"/>
      <c r="J67" s="369"/>
      <c r="K67" s="489">
        <f t="shared" si="3"/>
        <v>34000</v>
      </c>
      <c r="L67" s="369"/>
      <c r="M67" s="369"/>
      <c r="N67" s="369"/>
      <c r="O67" s="369"/>
      <c r="P67" s="367"/>
      <c r="Q67" s="369"/>
      <c r="R67" s="369"/>
      <c r="S67" s="367"/>
      <c r="T67" s="489">
        <f t="shared" si="4"/>
        <v>0</v>
      </c>
      <c r="U67" s="497">
        <f t="shared" si="5"/>
        <v>34000</v>
      </c>
      <c r="V67" s="477" t="s">
        <v>320</v>
      </c>
      <c r="W67" s="496">
        <v>68562000</v>
      </c>
      <c r="X67" s="58"/>
      <c r="Y67" s="496"/>
      <c r="Z67" s="496"/>
    </row>
    <row r="68" spans="1:26">
      <c r="A68" s="846"/>
      <c r="B68" s="482" t="s">
        <v>321</v>
      </c>
      <c r="C68" s="367"/>
      <c r="D68" s="367">
        <v>290000</v>
      </c>
      <c r="E68" s="367"/>
      <c r="F68" s="369"/>
      <c r="G68" s="367"/>
      <c r="H68" s="369"/>
      <c r="I68" s="369"/>
      <c r="J68" s="369"/>
      <c r="K68" s="489">
        <f t="shared" si="3"/>
        <v>290000</v>
      </c>
      <c r="L68" s="369"/>
      <c r="M68" s="369"/>
      <c r="N68" s="369"/>
      <c r="O68" s="369"/>
      <c r="P68" s="367"/>
      <c r="Q68" s="369"/>
      <c r="R68" s="369"/>
      <c r="S68" s="367"/>
      <c r="T68" s="489">
        <f t="shared" si="4"/>
        <v>0</v>
      </c>
      <c r="U68" s="497">
        <f t="shared" si="5"/>
        <v>290000</v>
      </c>
      <c r="W68" s="514"/>
      <c r="X68" s="58"/>
      <c r="Y68" s="496"/>
      <c r="Z68" s="496"/>
    </row>
    <row r="69" spans="1:26">
      <c r="A69" s="847"/>
      <c r="B69" s="482" t="s">
        <v>322</v>
      </c>
      <c r="C69" s="367">
        <v>115000</v>
      </c>
      <c r="D69" s="367"/>
      <c r="E69" s="367"/>
      <c r="F69" s="369"/>
      <c r="G69" s="367"/>
      <c r="H69" s="369"/>
      <c r="I69" s="369"/>
      <c r="J69" s="369"/>
      <c r="K69" s="489">
        <f t="shared" si="3"/>
        <v>115000</v>
      </c>
      <c r="L69" s="369"/>
      <c r="M69" s="369"/>
      <c r="N69" s="369"/>
      <c r="O69" s="369"/>
      <c r="P69" s="367"/>
      <c r="Q69" s="369"/>
      <c r="R69" s="369"/>
      <c r="S69" s="367"/>
      <c r="T69" s="489">
        <f t="shared" si="4"/>
        <v>0</v>
      </c>
      <c r="U69" s="497">
        <f t="shared" si="5"/>
        <v>115000</v>
      </c>
      <c r="W69" s="515"/>
      <c r="X69" s="58"/>
      <c r="Y69" s="496"/>
      <c r="Z69" s="496"/>
    </row>
    <row r="70" spans="1:26">
      <c r="A70" s="840" t="s">
        <v>323</v>
      </c>
      <c r="B70" s="482" t="s">
        <v>324</v>
      </c>
      <c r="C70" s="367">
        <v>350000</v>
      </c>
      <c r="D70" s="367"/>
      <c r="E70" s="367"/>
      <c r="F70" s="369"/>
      <c r="G70" s="367"/>
      <c r="H70" s="369"/>
      <c r="I70" s="369"/>
      <c r="J70" s="369"/>
      <c r="K70" s="489">
        <f t="shared" si="3"/>
        <v>350000</v>
      </c>
      <c r="L70" s="369"/>
      <c r="M70" s="369"/>
      <c r="N70" s="369"/>
      <c r="O70" s="369"/>
      <c r="P70" s="367"/>
      <c r="Q70" s="369"/>
      <c r="R70" s="369"/>
      <c r="S70" s="367"/>
      <c r="T70" s="489">
        <f t="shared" si="4"/>
        <v>0</v>
      </c>
      <c r="U70" s="497">
        <f t="shared" si="5"/>
        <v>350000</v>
      </c>
      <c r="W70" s="496">
        <f>W66+W67+W68-W65</f>
        <v>68562000</v>
      </c>
      <c r="X70" s="496"/>
      <c r="Z70" s="496"/>
    </row>
    <row r="71" spans="1:26">
      <c r="A71" s="841"/>
      <c r="B71" s="482" t="s">
        <v>325</v>
      </c>
      <c r="C71" s="367"/>
      <c r="D71" s="367"/>
      <c r="E71" s="367"/>
      <c r="F71" s="369"/>
      <c r="G71" s="367"/>
      <c r="H71" s="369"/>
      <c r="I71" s="369"/>
      <c r="J71" s="369"/>
      <c r="K71" s="489">
        <f>SUM(C71:J71)</f>
        <v>0</v>
      </c>
      <c r="L71" s="369"/>
      <c r="M71" s="369"/>
      <c r="N71" s="369"/>
      <c r="O71" s="369"/>
      <c r="P71" s="367"/>
      <c r="Q71" s="369"/>
      <c r="R71" s="369">
        <v>220000</v>
      </c>
      <c r="S71" s="367"/>
      <c r="T71" s="489">
        <f>SUM(L71:S71)</f>
        <v>220000</v>
      </c>
      <c r="U71" s="497">
        <f t="shared" ref="U71:U76" si="6">SUM(K71-T71)</f>
        <v>-220000</v>
      </c>
      <c r="V71" s="477" t="s">
        <v>326</v>
      </c>
      <c r="W71" s="496">
        <v>11997000</v>
      </c>
      <c r="X71" s="496"/>
      <c r="Z71" s="496"/>
    </row>
    <row r="72" spans="1:26">
      <c r="A72" s="841"/>
      <c r="B72" s="482" t="s">
        <v>327</v>
      </c>
      <c r="C72" s="367"/>
      <c r="D72" s="367"/>
      <c r="E72" s="367"/>
      <c r="F72" s="294"/>
      <c r="G72" s="367"/>
      <c r="H72" s="294"/>
      <c r="I72" s="294"/>
      <c r="J72" s="294"/>
      <c r="K72" s="489">
        <f>SUM(C72:J72)</f>
        <v>0</v>
      </c>
      <c r="L72" s="294"/>
      <c r="M72" s="294"/>
      <c r="N72" s="294"/>
      <c r="O72" s="294"/>
      <c r="P72" s="367"/>
      <c r="Q72" s="294"/>
      <c r="R72" s="294">
        <v>150000</v>
      </c>
      <c r="S72" s="367"/>
      <c r="T72" s="489">
        <f>SUM(L72:S72)</f>
        <v>150000</v>
      </c>
      <c r="U72" s="497">
        <f t="shared" si="6"/>
        <v>-150000</v>
      </c>
      <c r="V72" s="477" t="s">
        <v>328</v>
      </c>
      <c r="W72" s="496">
        <v>25800000</v>
      </c>
      <c r="X72" s="496"/>
      <c r="Z72" s="496"/>
    </row>
    <row r="73" spans="1:26">
      <c r="A73" s="841"/>
      <c r="B73" s="482" t="s">
        <v>308</v>
      </c>
      <c r="C73" s="367"/>
      <c r="D73" s="367"/>
      <c r="E73" s="367"/>
      <c r="F73" s="294"/>
      <c r="G73" s="367"/>
      <c r="H73" s="294"/>
      <c r="I73" s="294"/>
      <c r="J73" s="294"/>
      <c r="K73" s="489">
        <f>SUM(C73:J73)</f>
        <v>0</v>
      </c>
      <c r="L73" s="294"/>
      <c r="M73" s="294"/>
      <c r="N73" s="294"/>
      <c r="O73" s="294"/>
      <c r="P73" s="367"/>
      <c r="Q73" s="294"/>
      <c r="R73" s="294">
        <v>50000</v>
      </c>
      <c r="S73" s="367"/>
      <c r="T73" s="489">
        <f>SUM(L73:S73)</f>
        <v>50000</v>
      </c>
      <c r="U73" s="497">
        <f t="shared" si="6"/>
        <v>-50000</v>
      </c>
      <c r="W73" s="496"/>
      <c r="X73" s="496"/>
      <c r="Z73" s="496"/>
    </row>
    <row r="74" spans="1:26">
      <c r="A74" s="841"/>
      <c r="B74" s="482" t="s">
        <v>277</v>
      </c>
      <c r="C74" s="367"/>
      <c r="D74" s="367"/>
      <c r="E74" s="367"/>
      <c r="F74" s="294"/>
      <c r="G74" s="367"/>
      <c r="H74" s="294">
        <v>21000000</v>
      </c>
      <c r="I74" s="294"/>
      <c r="J74" s="294"/>
      <c r="K74" s="489">
        <f>SUM(C74:J74)</f>
        <v>21000000</v>
      </c>
      <c r="L74" s="294"/>
      <c r="M74" s="294"/>
      <c r="N74" s="294"/>
      <c r="O74" s="294"/>
      <c r="P74" s="367"/>
      <c r="Q74" s="294"/>
      <c r="R74" s="294"/>
      <c r="S74" s="367"/>
      <c r="T74" s="489">
        <f>SUM(L74:S74)</f>
        <v>0</v>
      </c>
      <c r="U74" s="497">
        <f t="shared" si="6"/>
        <v>21000000</v>
      </c>
      <c r="W74" s="496"/>
      <c r="X74" s="496"/>
      <c r="Z74" s="496"/>
    </row>
    <row r="75" spans="1:26">
      <c r="A75" s="841"/>
      <c r="B75" s="482" t="s">
        <v>261</v>
      </c>
      <c r="C75" s="367"/>
      <c r="D75" s="367"/>
      <c r="E75" s="367">
        <v>53500</v>
      </c>
      <c r="F75" s="294"/>
      <c r="G75" s="367"/>
      <c r="H75" s="294"/>
      <c r="I75" s="294"/>
      <c r="J75" s="294"/>
      <c r="K75" s="489">
        <f t="shared" ref="K75:K138" si="7">SUM(C75:J75)</f>
        <v>53500</v>
      </c>
      <c r="L75" s="294"/>
      <c r="M75" s="294"/>
      <c r="N75" s="294"/>
      <c r="O75" s="294"/>
      <c r="P75" s="367"/>
      <c r="Q75" s="294"/>
      <c r="R75" s="294"/>
      <c r="S75" s="367"/>
      <c r="T75" s="489">
        <f>SUM(L75:S75)</f>
        <v>0</v>
      </c>
      <c r="U75" s="497">
        <f t="shared" si="6"/>
        <v>53500</v>
      </c>
      <c r="W75" s="496">
        <f>W70-W71-W72</f>
        <v>30765000</v>
      </c>
      <c r="X75" s="496"/>
      <c r="Z75" s="496"/>
    </row>
    <row r="76" spans="1:26">
      <c r="A76" s="842" t="s">
        <v>329</v>
      </c>
      <c r="B76" s="482" t="s">
        <v>330</v>
      </c>
      <c r="C76" s="367"/>
      <c r="D76" s="367"/>
      <c r="E76" s="367"/>
      <c r="F76" s="294"/>
      <c r="G76" s="367"/>
      <c r="H76" s="294"/>
      <c r="I76" s="294"/>
      <c r="J76" s="294"/>
      <c r="K76" s="489">
        <f t="shared" si="7"/>
        <v>0</v>
      </c>
      <c r="L76" s="294"/>
      <c r="M76" s="294"/>
      <c r="N76" s="294"/>
      <c r="O76" s="294"/>
      <c r="P76" s="367">
        <v>6500000</v>
      </c>
      <c r="Q76" s="294"/>
      <c r="R76" s="294"/>
      <c r="S76" s="367"/>
      <c r="T76" s="489">
        <f t="shared" ref="T76:T138" si="8">SUM(L76:S76)</f>
        <v>6500000</v>
      </c>
      <c r="U76" s="497">
        <f t="shared" si="6"/>
        <v>-6500000</v>
      </c>
      <c r="W76" s="496"/>
      <c r="X76" s="496"/>
      <c r="Z76" s="496"/>
    </row>
    <row r="77" spans="1:26">
      <c r="A77" s="843"/>
      <c r="B77" s="482" t="s">
        <v>331</v>
      </c>
      <c r="C77" s="367">
        <v>200000</v>
      </c>
      <c r="D77" s="367"/>
      <c r="E77" s="367"/>
      <c r="F77" s="294"/>
      <c r="G77" s="367"/>
      <c r="H77" s="294"/>
      <c r="I77" s="294"/>
      <c r="J77" s="294"/>
      <c r="K77" s="489">
        <f t="shared" si="7"/>
        <v>200000</v>
      </c>
      <c r="L77" s="294"/>
      <c r="M77" s="294"/>
      <c r="N77" s="294"/>
      <c r="O77" s="294"/>
      <c r="P77" s="367"/>
      <c r="Q77" s="294"/>
      <c r="R77" s="294"/>
      <c r="S77" s="367"/>
      <c r="T77" s="489">
        <f t="shared" si="8"/>
        <v>0</v>
      </c>
      <c r="U77" s="497">
        <f t="shared" ref="U77:U139" si="9">SUM(K77-T77)</f>
        <v>200000</v>
      </c>
      <c r="W77" s="496"/>
      <c r="X77" s="496"/>
      <c r="Z77" s="496"/>
    </row>
    <row r="78" spans="1:26">
      <c r="A78" s="843"/>
      <c r="B78" s="482" t="s">
        <v>332</v>
      </c>
      <c r="C78" s="367"/>
      <c r="D78" s="367">
        <v>310000</v>
      </c>
      <c r="E78" s="367"/>
      <c r="F78" s="294"/>
      <c r="G78" s="367"/>
      <c r="H78" s="294"/>
      <c r="I78" s="294"/>
      <c r="J78" s="294"/>
      <c r="K78" s="489">
        <f t="shared" si="7"/>
        <v>310000</v>
      </c>
      <c r="L78" s="294"/>
      <c r="M78" s="294"/>
      <c r="N78" s="294"/>
      <c r="O78" s="294"/>
      <c r="P78" s="367"/>
      <c r="Q78" s="294"/>
      <c r="R78" s="294"/>
      <c r="S78" s="367"/>
      <c r="T78" s="489">
        <f t="shared" si="8"/>
        <v>0</v>
      </c>
      <c r="U78" s="497">
        <f t="shared" si="9"/>
        <v>310000</v>
      </c>
      <c r="W78" s="496"/>
      <c r="X78" s="496"/>
      <c r="Z78" s="496"/>
    </row>
    <row r="79" spans="1:26">
      <c r="A79" s="843"/>
      <c r="B79" s="482" t="s">
        <v>332</v>
      </c>
      <c r="C79" s="367"/>
      <c r="D79" s="367">
        <v>90000</v>
      </c>
      <c r="E79" s="367"/>
      <c r="F79" s="294"/>
      <c r="G79" s="367"/>
      <c r="H79" s="294"/>
      <c r="I79" s="294"/>
      <c r="J79" s="294"/>
      <c r="K79" s="489">
        <f t="shared" si="7"/>
        <v>90000</v>
      </c>
      <c r="L79" s="294"/>
      <c r="M79" s="294"/>
      <c r="N79" s="294"/>
      <c r="O79" s="294"/>
      <c r="P79" s="367"/>
      <c r="Q79" s="294"/>
      <c r="R79" s="294"/>
      <c r="S79" s="367"/>
      <c r="T79" s="489">
        <f t="shared" si="8"/>
        <v>0</v>
      </c>
      <c r="U79" s="497">
        <f t="shared" si="9"/>
        <v>90000</v>
      </c>
      <c r="W79" s="496"/>
      <c r="X79" s="496"/>
      <c r="Z79" s="496"/>
    </row>
    <row r="80" spans="1:26">
      <c r="A80" s="843"/>
      <c r="B80" s="482" t="s">
        <v>332</v>
      </c>
      <c r="C80" s="367">
        <v>200000</v>
      </c>
      <c r="D80" s="367"/>
      <c r="E80" s="367"/>
      <c r="F80" s="294"/>
      <c r="G80" s="367"/>
      <c r="H80" s="294"/>
      <c r="I80" s="294"/>
      <c r="J80" s="294"/>
      <c r="K80" s="489">
        <f t="shared" si="7"/>
        <v>200000</v>
      </c>
      <c r="L80" s="294"/>
      <c r="M80" s="294"/>
      <c r="N80" s="294"/>
      <c r="O80" s="294"/>
      <c r="P80" s="367"/>
      <c r="Q80" s="294"/>
      <c r="R80" s="294"/>
      <c r="S80" s="367"/>
      <c r="T80" s="489">
        <f t="shared" si="8"/>
        <v>0</v>
      </c>
      <c r="U80" s="497">
        <f t="shared" si="9"/>
        <v>200000</v>
      </c>
      <c r="W80" s="496"/>
      <c r="X80" s="496"/>
      <c r="Z80" s="496"/>
    </row>
    <row r="81" spans="1:26">
      <c r="A81" s="844"/>
      <c r="B81" s="482" t="s">
        <v>261</v>
      </c>
      <c r="C81" s="367"/>
      <c r="D81" s="367"/>
      <c r="E81" s="367">
        <v>17000</v>
      </c>
      <c r="F81" s="294"/>
      <c r="G81" s="367"/>
      <c r="H81" s="294"/>
      <c r="I81" s="294"/>
      <c r="J81" s="294"/>
      <c r="K81" s="489">
        <f t="shared" si="7"/>
        <v>17000</v>
      </c>
      <c r="L81" s="294"/>
      <c r="M81" s="294"/>
      <c r="N81" s="294"/>
      <c r="O81" s="294"/>
      <c r="P81" s="367"/>
      <c r="Q81" s="294"/>
      <c r="R81" s="294"/>
      <c r="S81" s="367"/>
      <c r="T81" s="489">
        <f t="shared" si="8"/>
        <v>0</v>
      </c>
      <c r="U81" s="497">
        <f t="shared" si="9"/>
        <v>17000</v>
      </c>
      <c r="W81" s="496"/>
      <c r="X81" s="496"/>
      <c r="Z81" s="496"/>
    </row>
    <row r="82" spans="1:26">
      <c r="A82" s="840" t="s">
        <v>333</v>
      </c>
      <c r="B82" s="482" t="s">
        <v>334</v>
      </c>
      <c r="C82" s="511"/>
      <c r="D82" s="367"/>
      <c r="E82" s="367"/>
      <c r="F82" s="294"/>
      <c r="G82" s="367"/>
      <c r="H82" s="294"/>
      <c r="I82" s="294"/>
      <c r="J82" s="294"/>
      <c r="K82" s="489">
        <f t="shared" si="7"/>
        <v>0</v>
      </c>
      <c r="L82" s="294"/>
      <c r="M82" s="294"/>
      <c r="N82" s="294"/>
      <c r="O82" s="294"/>
      <c r="P82" s="367">
        <v>2269000</v>
      </c>
      <c r="Q82" s="294"/>
      <c r="R82" s="294"/>
      <c r="S82" s="367"/>
      <c r="T82" s="489">
        <f t="shared" si="8"/>
        <v>2269000</v>
      </c>
      <c r="U82" s="497">
        <f t="shared" si="9"/>
        <v>-2269000</v>
      </c>
      <c r="V82" s="58"/>
      <c r="W82" s="496"/>
      <c r="X82" s="496"/>
      <c r="Y82" s="496"/>
    </row>
    <row r="83" spans="1:26">
      <c r="A83" s="841"/>
      <c r="B83" s="482" t="s">
        <v>335</v>
      </c>
      <c r="C83" s="367"/>
      <c r="D83" s="367"/>
      <c r="E83" s="367"/>
      <c r="F83" s="294"/>
      <c r="G83" s="367"/>
      <c r="H83" s="294"/>
      <c r="I83" s="294"/>
      <c r="J83" s="294"/>
      <c r="K83" s="489">
        <f t="shared" si="7"/>
        <v>0</v>
      </c>
      <c r="L83" s="294"/>
      <c r="M83" s="294"/>
      <c r="N83" s="294"/>
      <c r="O83" s="294"/>
      <c r="P83" s="367">
        <v>50000</v>
      </c>
      <c r="Q83" s="294"/>
      <c r="R83" s="294"/>
      <c r="S83" s="367"/>
      <c r="T83" s="489">
        <f t="shared" si="8"/>
        <v>50000</v>
      </c>
      <c r="U83" s="497">
        <f t="shared" si="9"/>
        <v>-50000</v>
      </c>
      <c r="W83" s="496"/>
      <c r="X83" s="496"/>
      <c r="Z83" s="58"/>
    </row>
    <row r="84" spans="1:26">
      <c r="A84" s="841"/>
      <c r="B84" s="482" t="s">
        <v>336</v>
      </c>
      <c r="C84" s="367"/>
      <c r="D84" s="367"/>
      <c r="E84" s="367"/>
      <c r="F84" s="294"/>
      <c r="G84" s="367"/>
      <c r="H84" s="294"/>
      <c r="I84" s="294"/>
      <c r="J84" s="294"/>
      <c r="K84" s="489">
        <f t="shared" si="7"/>
        <v>0</v>
      </c>
      <c r="L84" s="294"/>
      <c r="M84" s="294"/>
      <c r="N84" s="294"/>
      <c r="O84" s="294"/>
      <c r="P84" s="367"/>
      <c r="Q84" s="294"/>
      <c r="R84" s="294">
        <v>200000</v>
      </c>
      <c r="S84" s="367"/>
      <c r="T84" s="489">
        <f t="shared" si="8"/>
        <v>200000</v>
      </c>
      <c r="U84" s="497">
        <f t="shared" si="9"/>
        <v>-200000</v>
      </c>
      <c r="W84" s="58"/>
      <c r="X84" s="496"/>
      <c r="Z84" s="496"/>
    </row>
    <row r="85" spans="1:26">
      <c r="A85" s="841"/>
      <c r="B85" s="482" t="s">
        <v>261</v>
      </c>
      <c r="C85" s="367"/>
      <c r="D85" s="367"/>
      <c r="E85" s="367">
        <v>23000</v>
      </c>
      <c r="F85" s="294"/>
      <c r="G85" s="367"/>
      <c r="H85" s="294"/>
      <c r="I85" s="294"/>
      <c r="J85" s="294"/>
      <c r="K85" s="489">
        <f t="shared" si="7"/>
        <v>23000</v>
      </c>
      <c r="L85" s="294"/>
      <c r="M85" s="294"/>
      <c r="N85" s="294"/>
      <c r="O85" s="294"/>
      <c r="P85" s="367"/>
      <c r="Q85" s="294"/>
      <c r="R85" s="294"/>
      <c r="S85" s="367"/>
      <c r="T85" s="489">
        <f t="shared" si="8"/>
        <v>0</v>
      </c>
      <c r="U85" s="497">
        <f t="shared" si="9"/>
        <v>23000</v>
      </c>
      <c r="W85" s="58"/>
      <c r="X85" s="496"/>
      <c r="Z85" s="496" t="s">
        <v>337</v>
      </c>
    </row>
    <row r="86" spans="1:26">
      <c r="A86" s="842" t="s">
        <v>338</v>
      </c>
      <c r="B86" s="482" t="s">
        <v>339</v>
      </c>
      <c r="C86" s="367"/>
      <c r="D86" s="367">
        <v>690000</v>
      </c>
      <c r="E86" s="367"/>
      <c r="F86" s="294"/>
      <c r="G86" s="367"/>
      <c r="H86" s="294"/>
      <c r="I86" s="294"/>
      <c r="J86" s="294"/>
      <c r="K86" s="489">
        <f t="shared" si="7"/>
        <v>690000</v>
      </c>
      <c r="L86" s="294"/>
      <c r="M86" s="294"/>
      <c r="N86" s="294"/>
      <c r="O86" s="294"/>
      <c r="P86" s="367"/>
      <c r="Q86" s="294"/>
      <c r="R86" s="294"/>
      <c r="S86" s="367"/>
      <c r="T86" s="489">
        <f t="shared" si="8"/>
        <v>0</v>
      </c>
      <c r="U86" s="497">
        <f t="shared" si="9"/>
        <v>690000</v>
      </c>
      <c r="W86" s="58"/>
      <c r="X86" s="496"/>
      <c r="Z86" s="496"/>
    </row>
    <row r="87" spans="1:26">
      <c r="A87" s="843"/>
      <c r="B87" s="482" t="s">
        <v>340</v>
      </c>
      <c r="C87" s="367">
        <v>200000</v>
      </c>
      <c r="D87" s="367"/>
      <c r="E87" s="367"/>
      <c r="F87" s="294"/>
      <c r="G87" s="367"/>
      <c r="H87" s="294"/>
      <c r="I87" s="294"/>
      <c r="J87" s="294"/>
      <c r="K87" s="489">
        <f t="shared" si="7"/>
        <v>200000</v>
      </c>
      <c r="L87" s="294"/>
      <c r="M87" s="294"/>
      <c r="N87" s="294"/>
      <c r="O87" s="294"/>
      <c r="P87" s="367"/>
      <c r="Q87" s="294"/>
      <c r="R87" s="294"/>
      <c r="S87" s="367"/>
      <c r="T87" s="489">
        <f t="shared" si="8"/>
        <v>0</v>
      </c>
      <c r="U87" s="497">
        <f t="shared" si="9"/>
        <v>200000</v>
      </c>
      <c r="W87" s="58"/>
    </row>
    <row r="88" spans="1:26">
      <c r="A88" s="843"/>
      <c r="B88" s="482" t="s">
        <v>341</v>
      </c>
      <c r="C88" s="367"/>
      <c r="D88" s="367"/>
      <c r="E88" s="367"/>
      <c r="F88" s="294"/>
      <c r="G88" s="367"/>
      <c r="H88" s="294">
        <v>24150000</v>
      </c>
      <c r="I88" s="294"/>
      <c r="J88" s="294"/>
      <c r="K88" s="489">
        <f t="shared" si="7"/>
        <v>24150000</v>
      </c>
      <c r="L88" s="294"/>
      <c r="M88" s="294"/>
      <c r="N88" s="294"/>
      <c r="O88" s="294"/>
      <c r="P88" s="367"/>
      <c r="Q88" s="294"/>
      <c r="R88" s="294"/>
      <c r="S88" s="367"/>
      <c r="T88" s="489">
        <f t="shared" si="8"/>
        <v>0</v>
      </c>
      <c r="U88" s="497">
        <f t="shared" si="9"/>
        <v>24150000</v>
      </c>
      <c r="W88" s="58"/>
    </row>
    <row r="89" spans="1:26">
      <c r="A89" s="843"/>
      <c r="B89" s="482" t="s">
        <v>261</v>
      </c>
      <c r="C89" s="367"/>
      <c r="D89" s="367"/>
      <c r="E89" s="367">
        <v>30000</v>
      </c>
      <c r="F89" s="294"/>
      <c r="G89" s="367"/>
      <c r="H89" s="294"/>
      <c r="I89" s="294"/>
      <c r="J89" s="294"/>
      <c r="K89" s="489">
        <f t="shared" si="7"/>
        <v>30000</v>
      </c>
      <c r="L89" s="294"/>
      <c r="M89" s="294"/>
      <c r="N89" s="294"/>
      <c r="O89" s="294"/>
      <c r="P89" s="367"/>
      <c r="Q89" s="294"/>
      <c r="R89" s="294"/>
      <c r="S89" s="367"/>
      <c r="T89" s="489">
        <f t="shared" si="8"/>
        <v>0</v>
      </c>
      <c r="U89" s="497">
        <f t="shared" si="9"/>
        <v>30000</v>
      </c>
      <c r="W89" s="58" t="e">
        <f>M89+#REF!+M92+M93+L95</f>
        <v>#REF!</v>
      </c>
      <c r="X89" s="58"/>
      <c r="Y89" s="496"/>
    </row>
    <row r="90" spans="1:26">
      <c r="A90" s="844"/>
      <c r="B90" s="482" t="s">
        <v>342</v>
      </c>
      <c r="C90" s="367"/>
      <c r="D90" s="367"/>
      <c r="E90" s="367"/>
      <c r="F90" s="294"/>
      <c r="G90" s="367"/>
      <c r="H90" s="294"/>
      <c r="I90" s="294"/>
      <c r="J90" s="294"/>
      <c r="K90" s="489">
        <f t="shared" si="7"/>
        <v>0</v>
      </c>
      <c r="L90" s="294"/>
      <c r="M90" s="294"/>
      <c r="N90" s="294"/>
      <c r="O90" s="294"/>
      <c r="P90" s="367">
        <v>24150000</v>
      </c>
      <c r="Q90" s="294"/>
      <c r="R90" s="294"/>
      <c r="S90" s="367"/>
      <c r="T90" s="489">
        <f t="shared" si="8"/>
        <v>24150000</v>
      </c>
      <c r="U90" s="497">
        <f t="shared" si="9"/>
        <v>-24150000</v>
      </c>
      <c r="W90" s="58"/>
      <c r="X90" s="58"/>
      <c r="Y90" s="496"/>
    </row>
    <row r="91" spans="1:26">
      <c r="A91" s="486"/>
      <c r="B91" s="482" t="s">
        <v>278</v>
      </c>
      <c r="C91" s="367"/>
      <c r="D91" s="367"/>
      <c r="E91" s="367"/>
      <c r="F91" s="294"/>
      <c r="G91" s="367"/>
      <c r="H91" s="294"/>
      <c r="I91" s="294"/>
      <c r="J91" s="294"/>
      <c r="K91" s="489">
        <f t="shared" si="7"/>
        <v>0</v>
      </c>
      <c r="L91" s="294"/>
      <c r="M91" s="294"/>
      <c r="N91" s="294"/>
      <c r="O91" s="294"/>
      <c r="P91" s="367"/>
      <c r="Q91" s="294"/>
      <c r="R91" s="294"/>
      <c r="S91" s="367">
        <v>10150000</v>
      </c>
      <c r="T91" s="489">
        <f t="shared" si="8"/>
        <v>10150000</v>
      </c>
      <c r="U91" s="497">
        <f t="shared" si="9"/>
        <v>-10150000</v>
      </c>
      <c r="W91" s="58"/>
      <c r="X91" s="58"/>
      <c r="Y91" s="496"/>
    </row>
    <row r="92" spans="1:26">
      <c r="A92" s="840" t="s">
        <v>343</v>
      </c>
      <c r="B92" s="482" t="s">
        <v>344</v>
      </c>
      <c r="C92" s="367">
        <v>400000</v>
      </c>
      <c r="D92" s="367"/>
      <c r="E92" s="367"/>
      <c r="F92" s="294"/>
      <c r="G92" s="367"/>
      <c r="H92" s="294"/>
      <c r="I92" s="294"/>
      <c r="J92" s="294"/>
      <c r="K92" s="489">
        <f t="shared" si="7"/>
        <v>400000</v>
      </c>
      <c r="L92" s="294"/>
      <c r="M92" s="294"/>
      <c r="N92" s="294"/>
      <c r="O92" s="294"/>
      <c r="P92" s="367"/>
      <c r="Q92" s="294"/>
      <c r="R92" s="294"/>
      <c r="S92" s="367"/>
      <c r="T92" s="489">
        <f t="shared" si="8"/>
        <v>0</v>
      </c>
      <c r="U92" s="497">
        <f t="shared" si="9"/>
        <v>400000</v>
      </c>
      <c r="W92" s="58"/>
      <c r="X92" s="58"/>
      <c r="Y92" s="496"/>
    </row>
    <row r="93" spans="1:26">
      <c r="A93" s="841"/>
      <c r="B93" s="482" t="s">
        <v>345</v>
      </c>
      <c r="C93" s="367">
        <v>250000</v>
      </c>
      <c r="D93" s="367"/>
      <c r="E93" s="367"/>
      <c r="F93" s="294"/>
      <c r="G93" s="367"/>
      <c r="H93" s="294"/>
      <c r="I93" s="294"/>
      <c r="J93" s="294"/>
      <c r="K93" s="489">
        <f t="shared" si="7"/>
        <v>250000</v>
      </c>
      <c r="L93" s="294"/>
      <c r="M93" s="294"/>
      <c r="N93" s="294"/>
      <c r="O93" s="294"/>
      <c r="P93" s="367"/>
      <c r="Q93" s="294"/>
      <c r="R93" s="294"/>
      <c r="S93" s="367"/>
      <c r="T93" s="489">
        <f t="shared" si="8"/>
        <v>0</v>
      </c>
      <c r="U93" s="497">
        <f t="shared" si="9"/>
        <v>250000</v>
      </c>
      <c r="W93" s="58"/>
      <c r="X93" s="58"/>
      <c r="Y93" s="496"/>
    </row>
    <row r="94" spans="1:26">
      <c r="A94" s="841"/>
      <c r="B94" s="482" t="s">
        <v>261</v>
      </c>
      <c r="C94" s="367"/>
      <c r="D94" s="367"/>
      <c r="E94" s="367">
        <v>15500</v>
      </c>
      <c r="F94" s="294"/>
      <c r="G94" s="367"/>
      <c r="H94" s="294"/>
      <c r="I94" s="294"/>
      <c r="J94" s="294"/>
      <c r="K94" s="489">
        <f t="shared" si="7"/>
        <v>15500</v>
      </c>
      <c r="L94" s="294"/>
      <c r="M94" s="294"/>
      <c r="N94" s="294"/>
      <c r="O94" s="294"/>
      <c r="P94" s="367"/>
      <c r="Q94" s="294"/>
      <c r="R94" s="294"/>
      <c r="S94" s="367"/>
      <c r="T94" s="489">
        <f t="shared" si="8"/>
        <v>0</v>
      </c>
      <c r="U94" s="497">
        <f t="shared" si="9"/>
        <v>15500</v>
      </c>
      <c r="W94" s="58"/>
      <c r="X94" s="58"/>
      <c r="Y94" s="496"/>
    </row>
    <row r="95" spans="1:26">
      <c r="A95" s="842" t="s">
        <v>346</v>
      </c>
      <c r="B95" s="482" t="s">
        <v>347</v>
      </c>
      <c r="C95" s="367"/>
      <c r="D95" s="367">
        <v>1000000</v>
      </c>
      <c r="E95" s="367"/>
      <c r="F95" s="294"/>
      <c r="G95" s="367"/>
      <c r="H95" s="294"/>
      <c r="I95" s="294"/>
      <c r="J95" s="294"/>
      <c r="K95" s="489">
        <f t="shared" si="7"/>
        <v>1000000</v>
      </c>
      <c r="L95" s="294"/>
      <c r="M95" s="294"/>
      <c r="N95" s="294"/>
      <c r="O95" s="294"/>
      <c r="P95" s="367"/>
      <c r="Q95" s="294"/>
      <c r="R95" s="294"/>
      <c r="S95" s="367"/>
      <c r="T95" s="489">
        <f t="shared" si="8"/>
        <v>0</v>
      </c>
      <c r="U95" s="497">
        <f t="shared" si="9"/>
        <v>1000000</v>
      </c>
      <c r="W95" s="58"/>
      <c r="X95" s="58"/>
      <c r="Y95" s="496"/>
    </row>
    <row r="96" spans="1:26">
      <c r="A96" s="844"/>
      <c r="B96" s="482" t="s">
        <v>261</v>
      </c>
      <c r="C96" s="367"/>
      <c r="D96" s="367"/>
      <c r="E96" s="367">
        <v>5000</v>
      </c>
      <c r="F96" s="294"/>
      <c r="G96" s="367"/>
      <c r="H96" s="294"/>
      <c r="I96" s="294"/>
      <c r="J96" s="294"/>
      <c r="K96" s="489">
        <f t="shared" si="7"/>
        <v>5000</v>
      </c>
      <c r="L96" s="294"/>
      <c r="M96" s="294"/>
      <c r="N96" s="294"/>
      <c r="O96" s="294"/>
      <c r="P96" s="367"/>
      <c r="Q96" s="294"/>
      <c r="R96" s="294"/>
      <c r="S96" s="367"/>
      <c r="T96" s="489">
        <f t="shared" si="8"/>
        <v>0</v>
      </c>
      <c r="U96" s="497">
        <f t="shared" si="9"/>
        <v>5000</v>
      </c>
      <c r="W96" s="58"/>
      <c r="X96" s="58"/>
      <c r="Y96" s="496"/>
    </row>
    <row r="97" spans="1:25">
      <c r="A97" s="840" t="s">
        <v>348</v>
      </c>
      <c r="B97" s="482" t="s">
        <v>349</v>
      </c>
      <c r="C97" s="367"/>
      <c r="D97" s="367"/>
      <c r="E97" s="367"/>
      <c r="F97" s="294"/>
      <c r="G97" s="367"/>
      <c r="H97" s="294"/>
      <c r="I97" s="294"/>
      <c r="J97" s="294"/>
      <c r="K97" s="489">
        <f t="shared" si="7"/>
        <v>0</v>
      </c>
      <c r="L97" s="294"/>
      <c r="M97" s="294"/>
      <c r="N97" s="294"/>
      <c r="O97" s="294"/>
      <c r="P97" s="367"/>
      <c r="Q97" s="294"/>
      <c r="R97" s="294"/>
      <c r="S97" s="367">
        <v>1680000</v>
      </c>
      <c r="T97" s="489">
        <f t="shared" si="8"/>
        <v>1680000</v>
      </c>
      <c r="U97" s="497">
        <f t="shared" si="9"/>
        <v>-1680000</v>
      </c>
      <c r="W97" s="58"/>
      <c r="X97" s="58"/>
      <c r="Y97" s="496"/>
    </row>
    <row r="98" spans="1:25">
      <c r="A98" s="841"/>
      <c r="B98" s="482" t="s">
        <v>350</v>
      </c>
      <c r="C98" s="367"/>
      <c r="D98" s="367"/>
      <c r="E98" s="367"/>
      <c r="F98" s="294"/>
      <c r="G98" s="367"/>
      <c r="H98" s="294"/>
      <c r="I98" s="294"/>
      <c r="J98" s="294"/>
      <c r="K98" s="489">
        <f t="shared" si="7"/>
        <v>0</v>
      </c>
      <c r="L98" s="294"/>
      <c r="M98" s="294"/>
      <c r="N98" s="294"/>
      <c r="O98" s="294"/>
      <c r="P98" s="367">
        <v>39000</v>
      </c>
      <c r="Q98" s="294"/>
      <c r="R98" s="294"/>
      <c r="S98" s="367"/>
      <c r="T98" s="489">
        <f t="shared" si="8"/>
        <v>39000</v>
      </c>
      <c r="U98" s="497">
        <f t="shared" si="9"/>
        <v>-39000</v>
      </c>
      <c r="W98" s="58"/>
      <c r="X98" s="58"/>
      <c r="Y98" s="496"/>
    </row>
    <row r="99" spans="1:25">
      <c r="A99" s="841"/>
      <c r="B99" s="482" t="s">
        <v>267</v>
      </c>
      <c r="C99" s="367">
        <v>50000</v>
      </c>
      <c r="D99" s="367"/>
      <c r="E99" s="367"/>
      <c r="F99" s="294"/>
      <c r="G99" s="367"/>
      <c r="H99" s="294"/>
      <c r="I99" s="294"/>
      <c r="J99" s="294"/>
      <c r="K99" s="489">
        <f t="shared" si="7"/>
        <v>50000</v>
      </c>
      <c r="L99" s="294"/>
      <c r="M99" s="294"/>
      <c r="N99" s="294"/>
      <c r="O99" s="294"/>
      <c r="P99" s="367"/>
      <c r="Q99" s="294"/>
      <c r="R99" s="294"/>
      <c r="S99" s="367"/>
      <c r="T99" s="489">
        <f t="shared" si="8"/>
        <v>0</v>
      </c>
      <c r="U99" s="497">
        <f t="shared" si="9"/>
        <v>50000</v>
      </c>
      <c r="W99" s="58"/>
      <c r="X99" s="58"/>
      <c r="Y99" s="496"/>
    </row>
    <row r="100" spans="1:25">
      <c r="A100" s="841"/>
      <c r="B100" s="482" t="s">
        <v>351</v>
      </c>
      <c r="C100" s="367"/>
      <c r="D100" s="367"/>
      <c r="E100" s="367"/>
      <c r="F100" s="294"/>
      <c r="G100" s="367"/>
      <c r="H100" s="294"/>
      <c r="I100" s="294"/>
      <c r="J100" s="294"/>
      <c r="K100" s="489">
        <f t="shared" si="7"/>
        <v>0</v>
      </c>
      <c r="L100" s="294"/>
      <c r="M100" s="294"/>
      <c r="N100" s="294"/>
      <c r="O100" s="294"/>
      <c r="P100" s="367"/>
      <c r="Q100" s="294"/>
      <c r="R100" s="294">
        <v>50000</v>
      </c>
      <c r="S100" s="367"/>
      <c r="T100" s="489">
        <f t="shared" si="8"/>
        <v>50000</v>
      </c>
      <c r="U100" s="497">
        <f t="shared" si="9"/>
        <v>-50000</v>
      </c>
      <c r="W100" s="58"/>
      <c r="X100" s="58"/>
      <c r="Y100" s="496"/>
    </row>
    <row r="101" spans="1:25">
      <c r="A101" s="841"/>
      <c r="B101" s="482" t="s">
        <v>278</v>
      </c>
      <c r="C101" s="367"/>
      <c r="D101" s="367"/>
      <c r="E101" s="367"/>
      <c r="F101" s="294"/>
      <c r="G101" s="367"/>
      <c r="H101" s="294"/>
      <c r="I101" s="294"/>
      <c r="J101" s="294"/>
      <c r="K101" s="489">
        <f t="shared" si="7"/>
        <v>0</v>
      </c>
      <c r="L101" s="294"/>
      <c r="M101" s="294"/>
      <c r="N101" s="294"/>
      <c r="O101" s="294"/>
      <c r="P101" s="367"/>
      <c r="Q101" s="294"/>
      <c r="R101" s="294"/>
      <c r="S101" s="367">
        <v>2500000</v>
      </c>
      <c r="T101" s="489">
        <f t="shared" si="8"/>
        <v>2500000</v>
      </c>
      <c r="U101" s="497">
        <f t="shared" si="9"/>
        <v>-2500000</v>
      </c>
      <c r="W101" s="58"/>
      <c r="X101" s="58"/>
      <c r="Y101" s="496"/>
    </row>
    <row r="102" spans="1:25">
      <c r="A102" s="841"/>
      <c r="B102" s="482" t="s">
        <v>261</v>
      </c>
      <c r="C102" s="367"/>
      <c r="D102" s="367"/>
      <c r="E102" s="367">
        <v>24000</v>
      </c>
      <c r="F102" s="294"/>
      <c r="G102" s="367"/>
      <c r="H102" s="294"/>
      <c r="I102" s="294"/>
      <c r="J102" s="294"/>
      <c r="K102" s="489">
        <f t="shared" si="7"/>
        <v>24000</v>
      </c>
      <c r="L102" s="294"/>
      <c r="M102" s="294"/>
      <c r="N102" s="294"/>
      <c r="O102" s="294"/>
      <c r="P102" s="367"/>
      <c r="Q102" s="294"/>
      <c r="R102" s="294"/>
      <c r="S102" s="367"/>
      <c r="T102" s="489">
        <f t="shared" si="8"/>
        <v>0</v>
      </c>
      <c r="U102" s="497">
        <f t="shared" si="9"/>
        <v>24000</v>
      </c>
      <c r="W102" s="58"/>
      <c r="X102" s="58"/>
      <c r="Y102" s="496"/>
    </row>
    <row r="103" spans="1:25">
      <c r="A103" s="842" t="s">
        <v>352</v>
      </c>
      <c r="B103" s="482" t="s">
        <v>353</v>
      </c>
      <c r="C103" s="367">
        <v>30000</v>
      </c>
      <c r="D103" s="367"/>
      <c r="E103" s="367"/>
      <c r="F103" s="294"/>
      <c r="G103" s="367"/>
      <c r="H103" s="294"/>
      <c r="I103" s="294"/>
      <c r="J103" s="294"/>
      <c r="K103" s="489">
        <f t="shared" si="7"/>
        <v>30000</v>
      </c>
      <c r="L103" s="294"/>
      <c r="M103" s="294"/>
      <c r="N103" s="294"/>
      <c r="O103" s="294"/>
      <c r="P103" s="367"/>
      <c r="Q103" s="294"/>
      <c r="R103" s="294"/>
      <c r="S103" s="367"/>
      <c r="T103" s="489">
        <f t="shared" si="8"/>
        <v>0</v>
      </c>
      <c r="U103" s="497">
        <f t="shared" si="9"/>
        <v>30000</v>
      </c>
      <c r="W103" s="58"/>
      <c r="X103" s="58"/>
      <c r="Y103" s="496"/>
    </row>
    <row r="104" spans="1:25">
      <c r="A104" s="843"/>
      <c r="B104" s="482" t="s">
        <v>354</v>
      </c>
      <c r="C104" s="367"/>
      <c r="D104" s="367"/>
      <c r="E104" s="367"/>
      <c r="F104" s="294"/>
      <c r="G104" s="367"/>
      <c r="H104" s="294"/>
      <c r="I104" s="294"/>
      <c r="J104" s="294"/>
      <c r="K104" s="489">
        <f t="shared" si="7"/>
        <v>0</v>
      </c>
      <c r="L104" s="294"/>
      <c r="M104" s="294"/>
      <c r="N104" s="294"/>
      <c r="O104" s="294"/>
      <c r="P104" s="367"/>
      <c r="Q104" s="294"/>
      <c r="R104" s="294">
        <v>100000</v>
      </c>
      <c r="S104" s="367"/>
      <c r="T104" s="489">
        <f t="shared" si="8"/>
        <v>100000</v>
      </c>
      <c r="U104" s="497">
        <f t="shared" si="9"/>
        <v>-100000</v>
      </c>
      <c r="W104" s="58"/>
      <c r="X104" s="58"/>
      <c r="Y104" s="496"/>
    </row>
    <row r="105" spans="1:25">
      <c r="A105" s="844"/>
      <c r="B105" s="482" t="s">
        <v>261</v>
      </c>
      <c r="C105" s="294"/>
      <c r="D105" s="294"/>
      <c r="E105" s="294">
        <v>17000</v>
      </c>
      <c r="F105" s="294"/>
      <c r="G105" s="367"/>
      <c r="H105" s="294"/>
      <c r="I105" s="294"/>
      <c r="J105" s="294"/>
      <c r="K105" s="489">
        <f t="shared" si="7"/>
        <v>17000</v>
      </c>
      <c r="L105" s="294"/>
      <c r="M105" s="294"/>
      <c r="N105" s="294"/>
      <c r="O105" s="294"/>
      <c r="P105" s="367"/>
      <c r="Q105" s="294"/>
      <c r="R105" s="294"/>
      <c r="S105" s="367"/>
      <c r="T105" s="489">
        <f t="shared" si="8"/>
        <v>0</v>
      </c>
      <c r="U105" s="497">
        <f t="shared" si="9"/>
        <v>17000</v>
      </c>
      <c r="W105" s="58"/>
      <c r="X105" s="58"/>
      <c r="Y105" s="496"/>
    </row>
    <row r="106" spans="1:25">
      <c r="A106" s="512"/>
      <c r="B106" s="513" t="s">
        <v>277</v>
      </c>
      <c r="C106" s="294"/>
      <c r="D106" s="294"/>
      <c r="E106" s="294"/>
      <c r="F106" s="294"/>
      <c r="G106" s="294"/>
      <c r="H106" s="294">
        <v>1000000</v>
      </c>
      <c r="I106" s="294"/>
      <c r="J106" s="294"/>
      <c r="K106" s="489">
        <f t="shared" si="7"/>
        <v>1000000</v>
      </c>
      <c r="L106" s="294"/>
      <c r="M106" s="294"/>
      <c r="N106" s="294"/>
      <c r="O106" s="294"/>
      <c r="P106" s="294"/>
      <c r="Q106" s="294"/>
      <c r="R106" s="294"/>
      <c r="S106" s="367"/>
      <c r="T106" s="489">
        <f t="shared" si="8"/>
        <v>0</v>
      </c>
      <c r="U106" s="497">
        <f t="shared" si="9"/>
        <v>1000000</v>
      </c>
      <c r="W106" s="58"/>
      <c r="X106" s="58"/>
      <c r="Y106" s="496"/>
    </row>
    <row r="107" spans="1:25">
      <c r="A107" s="855" t="s">
        <v>355</v>
      </c>
      <c r="B107" s="513" t="s">
        <v>356</v>
      </c>
      <c r="C107" s="294">
        <v>100000</v>
      </c>
      <c r="D107" s="294"/>
      <c r="E107" s="294"/>
      <c r="F107" s="294"/>
      <c r="G107" s="294"/>
      <c r="H107" s="294"/>
      <c r="I107" s="294"/>
      <c r="J107" s="294"/>
      <c r="K107" s="489">
        <f t="shared" si="7"/>
        <v>100000</v>
      </c>
      <c r="L107" s="294"/>
      <c r="M107" s="294"/>
      <c r="N107" s="294"/>
      <c r="O107" s="294"/>
      <c r="P107" s="294"/>
      <c r="Q107" s="294"/>
      <c r="R107" s="294"/>
      <c r="S107" s="367"/>
      <c r="T107" s="489">
        <f t="shared" si="8"/>
        <v>0</v>
      </c>
      <c r="U107" s="497">
        <f t="shared" si="9"/>
        <v>100000</v>
      </c>
      <c r="W107" s="58"/>
      <c r="X107" s="58"/>
      <c r="Y107" s="496"/>
    </row>
    <row r="108" spans="1:25">
      <c r="A108" s="856"/>
      <c r="B108" s="513" t="s">
        <v>357</v>
      </c>
      <c r="C108" s="294"/>
      <c r="D108" s="294"/>
      <c r="E108" s="294"/>
      <c r="F108" s="294"/>
      <c r="G108" s="294"/>
      <c r="H108" s="294"/>
      <c r="I108" s="294"/>
      <c r="J108" s="294"/>
      <c r="K108" s="489">
        <f t="shared" si="7"/>
        <v>0</v>
      </c>
      <c r="L108" s="294"/>
      <c r="M108" s="294"/>
      <c r="N108" s="294"/>
      <c r="O108" s="294"/>
      <c r="P108" s="294"/>
      <c r="Q108" s="294"/>
      <c r="R108" s="294">
        <v>30000</v>
      </c>
      <c r="S108" s="367"/>
      <c r="T108" s="489">
        <f t="shared" si="8"/>
        <v>30000</v>
      </c>
      <c r="U108" s="497">
        <f t="shared" si="9"/>
        <v>-30000</v>
      </c>
      <c r="W108" s="58"/>
      <c r="X108" s="58"/>
      <c r="Y108" s="496"/>
    </row>
    <row r="109" spans="1:25">
      <c r="A109" s="856"/>
      <c r="B109" s="513" t="s">
        <v>358</v>
      </c>
      <c r="C109" s="294"/>
      <c r="D109" s="294"/>
      <c r="E109" s="294"/>
      <c r="F109" s="294"/>
      <c r="G109" s="294"/>
      <c r="H109" s="294"/>
      <c r="I109" s="294"/>
      <c r="J109" s="294"/>
      <c r="K109" s="489">
        <f t="shared" si="7"/>
        <v>0</v>
      </c>
      <c r="L109" s="294"/>
      <c r="M109" s="294"/>
      <c r="N109" s="294"/>
      <c r="O109" s="294"/>
      <c r="P109" s="294"/>
      <c r="Q109" s="294"/>
      <c r="R109" s="294">
        <v>60000</v>
      </c>
      <c r="S109" s="367"/>
      <c r="T109" s="489">
        <f t="shared" si="8"/>
        <v>60000</v>
      </c>
      <c r="U109" s="497">
        <f t="shared" si="9"/>
        <v>-60000</v>
      </c>
      <c r="W109" s="58"/>
      <c r="X109" s="58"/>
      <c r="Y109" s="496"/>
    </row>
    <row r="110" spans="1:25">
      <c r="A110" s="856"/>
      <c r="B110" s="513" t="s">
        <v>349</v>
      </c>
      <c r="C110" s="294"/>
      <c r="D110" s="294"/>
      <c r="E110" s="294"/>
      <c r="F110" s="294"/>
      <c r="G110" s="294"/>
      <c r="H110" s="294"/>
      <c r="I110" s="294"/>
      <c r="J110" s="294"/>
      <c r="K110" s="489">
        <f t="shared" si="7"/>
        <v>0</v>
      </c>
      <c r="L110" s="294"/>
      <c r="M110" s="294"/>
      <c r="N110" s="294"/>
      <c r="O110" s="294"/>
      <c r="P110" s="294"/>
      <c r="Q110" s="294"/>
      <c r="R110" s="294"/>
      <c r="S110" s="367">
        <v>1680000</v>
      </c>
      <c r="T110" s="489">
        <f t="shared" si="8"/>
        <v>1680000</v>
      </c>
      <c r="U110" s="497">
        <f t="shared" si="9"/>
        <v>-1680000</v>
      </c>
      <c r="W110" s="58"/>
      <c r="X110" s="58"/>
      <c r="Y110" s="496"/>
    </row>
    <row r="111" spans="1:25">
      <c r="A111" s="856"/>
      <c r="B111" s="513" t="s">
        <v>359</v>
      </c>
      <c r="C111" s="294">
        <v>50000</v>
      </c>
      <c r="D111" s="294"/>
      <c r="E111" s="294"/>
      <c r="F111" s="294"/>
      <c r="G111" s="294"/>
      <c r="H111" s="294"/>
      <c r="I111" s="294"/>
      <c r="J111" s="294"/>
      <c r="K111" s="489">
        <f t="shared" si="7"/>
        <v>50000</v>
      </c>
      <c r="L111" s="294"/>
      <c r="M111" s="294"/>
      <c r="N111" s="294"/>
      <c r="O111" s="294"/>
      <c r="P111" s="294"/>
      <c r="Q111" s="294"/>
      <c r="R111" s="294"/>
      <c r="S111" s="367"/>
      <c r="T111" s="489">
        <f t="shared" si="8"/>
        <v>0</v>
      </c>
      <c r="U111" s="497">
        <f t="shared" si="9"/>
        <v>50000</v>
      </c>
      <c r="W111" s="58"/>
      <c r="X111" s="58"/>
      <c r="Y111" s="496"/>
    </row>
    <row r="112" spans="1:25">
      <c r="A112" s="856"/>
      <c r="B112" s="513" t="s">
        <v>360</v>
      </c>
      <c r="C112" s="294">
        <v>200000</v>
      </c>
      <c r="D112" s="294"/>
      <c r="E112" s="294"/>
      <c r="F112" s="294"/>
      <c r="G112" s="294"/>
      <c r="H112" s="294"/>
      <c r="I112" s="294"/>
      <c r="J112" s="294"/>
      <c r="K112" s="489">
        <f t="shared" si="7"/>
        <v>200000</v>
      </c>
      <c r="L112" s="294"/>
      <c r="M112" s="294"/>
      <c r="N112" s="294"/>
      <c r="O112" s="294"/>
      <c r="P112" s="294"/>
      <c r="Q112" s="294"/>
      <c r="R112" s="294"/>
      <c r="S112" s="367"/>
      <c r="T112" s="489">
        <f t="shared" si="8"/>
        <v>0</v>
      </c>
      <c r="U112" s="497">
        <f t="shared" si="9"/>
        <v>200000</v>
      </c>
      <c r="W112" s="58"/>
      <c r="X112" s="58"/>
      <c r="Y112" s="496"/>
    </row>
    <row r="113" spans="1:25">
      <c r="A113" s="856"/>
      <c r="B113" s="513" t="s">
        <v>361</v>
      </c>
      <c r="C113" s="294">
        <v>50000</v>
      </c>
      <c r="D113" s="294"/>
      <c r="E113" s="294"/>
      <c r="F113" s="294"/>
      <c r="G113" s="294"/>
      <c r="H113" s="294"/>
      <c r="I113" s="294"/>
      <c r="J113" s="294"/>
      <c r="K113" s="489">
        <f t="shared" si="7"/>
        <v>50000</v>
      </c>
      <c r="L113" s="294"/>
      <c r="M113" s="294"/>
      <c r="N113" s="294"/>
      <c r="O113" s="294"/>
      <c r="P113" s="294"/>
      <c r="Q113" s="294"/>
      <c r="R113" s="294"/>
      <c r="S113" s="367"/>
      <c r="T113" s="489">
        <f t="shared" si="8"/>
        <v>0</v>
      </c>
      <c r="U113" s="497">
        <f t="shared" si="9"/>
        <v>50000</v>
      </c>
      <c r="W113" s="58"/>
      <c r="X113" s="58"/>
      <c r="Y113" s="496"/>
    </row>
    <row r="114" spans="1:25">
      <c r="A114" s="856"/>
      <c r="B114" s="513" t="s">
        <v>362</v>
      </c>
      <c r="C114" s="294">
        <v>312500</v>
      </c>
      <c r="D114" s="294"/>
      <c r="E114" s="294"/>
      <c r="F114" s="294"/>
      <c r="G114" s="294"/>
      <c r="H114" s="294"/>
      <c r="I114" s="294"/>
      <c r="J114" s="294"/>
      <c r="K114" s="489">
        <f t="shared" si="7"/>
        <v>312500</v>
      </c>
      <c r="L114" s="294"/>
      <c r="M114" s="294"/>
      <c r="N114" s="294"/>
      <c r="O114" s="294"/>
      <c r="P114" s="294"/>
      <c r="Q114" s="294"/>
      <c r="R114" s="294"/>
      <c r="S114" s="367"/>
      <c r="T114" s="489">
        <f t="shared" si="8"/>
        <v>0</v>
      </c>
      <c r="U114" s="497">
        <f t="shared" si="9"/>
        <v>312500</v>
      </c>
      <c r="W114" s="58"/>
      <c r="X114" s="58"/>
      <c r="Y114" s="496"/>
    </row>
    <row r="115" spans="1:25">
      <c r="A115" s="856"/>
      <c r="B115" s="513" t="s">
        <v>363</v>
      </c>
      <c r="C115" s="294">
        <v>273000</v>
      </c>
      <c r="D115" s="294"/>
      <c r="E115" s="294"/>
      <c r="F115" s="294"/>
      <c r="G115" s="294"/>
      <c r="H115" s="294"/>
      <c r="I115" s="294"/>
      <c r="J115" s="294"/>
      <c r="K115" s="489">
        <f t="shared" si="7"/>
        <v>273000</v>
      </c>
      <c r="L115" s="294"/>
      <c r="M115" s="294"/>
      <c r="N115" s="294"/>
      <c r="O115" s="294"/>
      <c r="P115" s="294"/>
      <c r="Q115" s="294"/>
      <c r="R115" s="294"/>
      <c r="S115" s="367"/>
      <c r="T115" s="489">
        <f t="shared" si="8"/>
        <v>0</v>
      </c>
      <c r="U115" s="497">
        <f t="shared" si="9"/>
        <v>273000</v>
      </c>
      <c r="W115" s="58"/>
      <c r="X115" s="58"/>
      <c r="Y115" s="496"/>
    </row>
    <row r="116" spans="1:25">
      <c r="A116" s="856"/>
      <c r="B116" s="513" t="s">
        <v>364</v>
      </c>
      <c r="C116" s="294">
        <v>100000</v>
      </c>
      <c r="D116" s="294"/>
      <c r="E116" s="294"/>
      <c r="F116" s="294"/>
      <c r="G116" s="294"/>
      <c r="H116" s="294"/>
      <c r="I116" s="294"/>
      <c r="J116" s="294"/>
      <c r="K116" s="489">
        <f t="shared" si="7"/>
        <v>100000</v>
      </c>
      <c r="L116" s="294"/>
      <c r="M116" s="294"/>
      <c r="N116" s="294"/>
      <c r="O116" s="294"/>
      <c r="P116" s="294"/>
      <c r="Q116" s="294"/>
      <c r="R116" s="294"/>
      <c r="S116" s="367"/>
      <c r="T116" s="489">
        <f t="shared" si="8"/>
        <v>0</v>
      </c>
      <c r="U116" s="497">
        <f t="shared" si="9"/>
        <v>100000</v>
      </c>
      <c r="W116" s="58"/>
      <c r="X116" s="58"/>
      <c r="Y116" s="496"/>
    </row>
    <row r="117" spans="1:25">
      <c r="A117" s="856"/>
      <c r="B117" s="513" t="s">
        <v>365</v>
      </c>
      <c r="C117" s="294">
        <v>50000</v>
      </c>
      <c r="D117" s="294"/>
      <c r="E117" s="294"/>
      <c r="F117" s="294"/>
      <c r="G117" s="294"/>
      <c r="H117" s="294"/>
      <c r="I117" s="294"/>
      <c r="J117" s="294"/>
      <c r="K117" s="489">
        <f t="shared" si="7"/>
        <v>50000</v>
      </c>
      <c r="L117" s="294"/>
      <c r="M117" s="294"/>
      <c r="N117" s="294"/>
      <c r="O117" s="294"/>
      <c r="P117" s="294"/>
      <c r="Q117" s="294"/>
      <c r="R117" s="294"/>
      <c r="S117" s="367"/>
      <c r="T117" s="489">
        <f t="shared" si="8"/>
        <v>0</v>
      </c>
      <c r="U117" s="497">
        <f t="shared" si="9"/>
        <v>50000</v>
      </c>
      <c r="W117" s="58"/>
      <c r="X117" s="58"/>
      <c r="Y117" s="496"/>
    </row>
    <row r="118" spans="1:25">
      <c r="A118" s="856"/>
      <c r="B118" s="513" t="s">
        <v>366</v>
      </c>
      <c r="C118" s="294"/>
      <c r="D118" s="294">
        <v>125000</v>
      </c>
      <c r="E118" s="294"/>
      <c r="F118" s="294"/>
      <c r="G118" s="294"/>
      <c r="H118" s="294"/>
      <c r="I118" s="294"/>
      <c r="J118" s="294"/>
      <c r="K118" s="489">
        <f t="shared" si="7"/>
        <v>125000</v>
      </c>
      <c r="L118" s="294"/>
      <c r="M118" s="294"/>
      <c r="N118" s="294"/>
      <c r="O118" s="294"/>
      <c r="P118" s="294"/>
      <c r="Q118" s="294"/>
      <c r="R118" s="294"/>
      <c r="S118" s="367"/>
      <c r="T118" s="489">
        <f t="shared" si="8"/>
        <v>0</v>
      </c>
      <c r="U118" s="497">
        <f t="shared" si="9"/>
        <v>125000</v>
      </c>
      <c r="W118" s="58"/>
      <c r="X118" s="58"/>
      <c r="Y118" s="496"/>
    </row>
    <row r="119" spans="1:25">
      <c r="A119" s="856"/>
      <c r="B119" s="513" t="s">
        <v>367</v>
      </c>
      <c r="C119" s="294"/>
      <c r="D119" s="294">
        <v>496000</v>
      </c>
      <c r="E119" s="294"/>
      <c r="F119" s="294"/>
      <c r="G119" s="294"/>
      <c r="H119" s="294"/>
      <c r="I119" s="294"/>
      <c r="J119" s="294"/>
      <c r="K119" s="489">
        <f t="shared" si="7"/>
        <v>496000</v>
      </c>
      <c r="L119" s="294"/>
      <c r="M119" s="294"/>
      <c r="N119" s="294"/>
      <c r="O119" s="294"/>
      <c r="P119" s="294"/>
      <c r="Q119" s="294"/>
      <c r="R119" s="294"/>
      <c r="S119" s="367"/>
      <c r="T119" s="489">
        <f t="shared" si="8"/>
        <v>0</v>
      </c>
      <c r="U119" s="497">
        <f t="shared" si="9"/>
        <v>496000</v>
      </c>
      <c r="W119" s="58"/>
      <c r="X119" s="58"/>
      <c r="Y119" s="496"/>
    </row>
    <row r="120" spans="1:25">
      <c r="A120" s="856"/>
      <c r="B120" s="513" t="s">
        <v>368</v>
      </c>
      <c r="C120" s="294">
        <v>100000</v>
      </c>
      <c r="D120" s="294"/>
      <c r="E120" s="294"/>
      <c r="F120" s="294"/>
      <c r="G120" s="294"/>
      <c r="H120" s="294"/>
      <c r="I120" s="294"/>
      <c r="J120" s="294"/>
      <c r="K120" s="489">
        <f t="shared" si="7"/>
        <v>100000</v>
      </c>
      <c r="L120" s="294"/>
      <c r="M120" s="294"/>
      <c r="N120" s="294"/>
      <c r="O120" s="294"/>
      <c r="P120" s="294"/>
      <c r="Q120" s="294"/>
      <c r="R120" s="294"/>
      <c r="S120" s="367"/>
      <c r="T120" s="489">
        <f t="shared" si="8"/>
        <v>0</v>
      </c>
      <c r="U120" s="497">
        <f t="shared" si="9"/>
        <v>100000</v>
      </c>
      <c r="W120" s="58"/>
      <c r="X120" s="58"/>
      <c r="Y120" s="496"/>
    </row>
    <row r="121" spans="1:25">
      <c r="A121" s="856"/>
      <c r="B121" s="513" t="s">
        <v>369</v>
      </c>
      <c r="C121" s="294">
        <v>150000</v>
      </c>
      <c r="D121" s="294"/>
      <c r="E121" s="294"/>
      <c r="F121" s="294"/>
      <c r="G121" s="294"/>
      <c r="H121" s="294"/>
      <c r="I121" s="294"/>
      <c r="J121" s="294"/>
      <c r="K121" s="489">
        <f t="shared" si="7"/>
        <v>150000</v>
      </c>
      <c r="L121" s="294"/>
      <c r="M121" s="294"/>
      <c r="N121" s="294"/>
      <c r="O121" s="294"/>
      <c r="P121" s="294"/>
      <c r="Q121" s="294"/>
      <c r="R121" s="294"/>
      <c r="S121" s="367"/>
      <c r="T121" s="489">
        <f t="shared" si="8"/>
        <v>0</v>
      </c>
      <c r="U121" s="497">
        <f t="shared" si="9"/>
        <v>150000</v>
      </c>
      <c r="W121" s="58"/>
      <c r="X121" s="58"/>
      <c r="Y121" s="496"/>
    </row>
    <row r="122" spans="1:25">
      <c r="A122" s="856"/>
      <c r="B122" s="513" t="s">
        <v>370</v>
      </c>
      <c r="C122" s="294"/>
      <c r="D122" s="294">
        <v>500000</v>
      </c>
      <c r="E122" s="294"/>
      <c r="F122" s="294"/>
      <c r="G122" s="294"/>
      <c r="H122" s="294"/>
      <c r="I122" s="294"/>
      <c r="J122" s="294"/>
      <c r="K122" s="489">
        <f t="shared" si="7"/>
        <v>500000</v>
      </c>
      <c r="L122" s="294"/>
      <c r="M122" s="294"/>
      <c r="N122" s="294"/>
      <c r="O122" s="294"/>
      <c r="P122" s="294"/>
      <c r="Q122" s="294"/>
      <c r="R122" s="294"/>
      <c r="S122" s="367"/>
      <c r="T122" s="489">
        <f t="shared" si="8"/>
        <v>0</v>
      </c>
      <c r="U122" s="497">
        <f t="shared" si="9"/>
        <v>500000</v>
      </c>
      <c r="W122" s="58"/>
      <c r="X122" s="58"/>
      <c r="Y122" s="496"/>
    </row>
    <row r="123" spans="1:25">
      <c r="A123" s="856"/>
      <c r="B123" s="513" t="s">
        <v>371</v>
      </c>
      <c r="C123" s="294">
        <v>100000</v>
      </c>
      <c r="D123" s="294"/>
      <c r="E123" s="294"/>
      <c r="F123" s="294"/>
      <c r="G123" s="294"/>
      <c r="H123" s="294"/>
      <c r="I123" s="294"/>
      <c r="J123" s="294"/>
      <c r="K123" s="489">
        <f t="shared" si="7"/>
        <v>100000</v>
      </c>
      <c r="L123" s="294"/>
      <c r="M123" s="294"/>
      <c r="N123" s="294"/>
      <c r="O123" s="294"/>
      <c r="P123" s="294"/>
      <c r="Q123" s="294"/>
      <c r="R123" s="294"/>
      <c r="S123" s="367"/>
      <c r="T123" s="489">
        <f t="shared" si="8"/>
        <v>0</v>
      </c>
      <c r="U123" s="497">
        <f t="shared" si="9"/>
        <v>100000</v>
      </c>
      <c r="W123" s="58"/>
      <c r="X123" s="58"/>
      <c r="Y123" s="496"/>
    </row>
    <row r="124" spans="1:25">
      <c r="A124" s="856"/>
      <c r="B124" s="513" t="s">
        <v>372</v>
      </c>
      <c r="C124" s="294">
        <v>100000</v>
      </c>
      <c r="D124" s="294"/>
      <c r="E124" s="294"/>
      <c r="F124" s="294"/>
      <c r="G124" s="294"/>
      <c r="H124" s="294"/>
      <c r="I124" s="294"/>
      <c r="J124" s="294"/>
      <c r="K124" s="489">
        <f t="shared" si="7"/>
        <v>100000</v>
      </c>
      <c r="L124" s="294"/>
      <c r="M124" s="294"/>
      <c r="N124" s="294"/>
      <c r="O124" s="294"/>
      <c r="P124" s="294"/>
      <c r="Q124" s="294"/>
      <c r="R124" s="294"/>
      <c r="S124" s="367"/>
      <c r="T124" s="489">
        <f t="shared" si="8"/>
        <v>0</v>
      </c>
      <c r="U124" s="497">
        <f t="shared" si="9"/>
        <v>100000</v>
      </c>
      <c r="V124" s="499"/>
      <c r="W124" s="58"/>
      <c r="X124" s="58"/>
      <c r="Y124" s="496"/>
    </row>
    <row r="125" spans="1:25">
      <c r="A125" s="856"/>
      <c r="B125" s="513" t="s">
        <v>373</v>
      </c>
      <c r="C125" s="294"/>
      <c r="D125" s="294"/>
      <c r="E125" s="294"/>
      <c r="F125" s="294"/>
      <c r="G125" s="294"/>
      <c r="H125" s="294"/>
      <c r="I125" s="294"/>
      <c r="J125" s="294"/>
      <c r="K125" s="489">
        <f t="shared" si="7"/>
        <v>0</v>
      </c>
      <c r="L125" s="294"/>
      <c r="M125" s="294"/>
      <c r="N125" s="294"/>
      <c r="O125" s="294"/>
      <c r="P125" s="294">
        <v>600000</v>
      </c>
      <c r="Q125" s="294"/>
      <c r="R125" s="294"/>
      <c r="S125" s="367"/>
      <c r="T125" s="489">
        <f t="shared" si="8"/>
        <v>600000</v>
      </c>
      <c r="U125" s="497">
        <f t="shared" si="9"/>
        <v>-600000</v>
      </c>
      <c r="W125" s="58"/>
      <c r="X125" s="58"/>
      <c r="Y125" s="496"/>
    </row>
    <row r="126" spans="1:25">
      <c r="A126" s="856"/>
      <c r="B126" s="513" t="s">
        <v>374</v>
      </c>
      <c r="C126" s="294">
        <v>50000</v>
      </c>
      <c r="D126" s="294"/>
      <c r="E126" s="294"/>
      <c r="F126" s="294"/>
      <c r="G126" s="294"/>
      <c r="H126" s="294"/>
      <c r="I126" s="294"/>
      <c r="J126" s="294"/>
      <c r="K126" s="489">
        <f t="shared" si="7"/>
        <v>50000</v>
      </c>
      <c r="L126" s="294"/>
      <c r="M126" s="294"/>
      <c r="N126" s="294"/>
      <c r="O126" s="294"/>
      <c r="P126" s="294"/>
      <c r="Q126" s="294"/>
      <c r="R126" s="294"/>
      <c r="S126" s="367"/>
      <c r="T126" s="489">
        <f t="shared" si="8"/>
        <v>0</v>
      </c>
      <c r="U126" s="497">
        <f t="shared" si="9"/>
        <v>50000</v>
      </c>
      <c r="W126" s="58"/>
      <c r="X126" s="58"/>
      <c r="Y126" s="496"/>
    </row>
    <row r="127" spans="1:25">
      <c r="A127" s="856"/>
      <c r="B127" s="513" t="s">
        <v>375</v>
      </c>
      <c r="C127" s="294">
        <v>500000</v>
      </c>
      <c r="D127" s="294"/>
      <c r="E127" s="294"/>
      <c r="F127" s="294"/>
      <c r="G127" s="294"/>
      <c r="H127" s="294"/>
      <c r="I127" s="294"/>
      <c r="J127" s="294"/>
      <c r="K127" s="489">
        <f t="shared" si="7"/>
        <v>500000</v>
      </c>
      <c r="L127" s="294"/>
      <c r="M127" s="294"/>
      <c r="N127" s="294"/>
      <c r="O127" s="294"/>
      <c r="P127" s="294"/>
      <c r="Q127" s="294"/>
      <c r="R127" s="294"/>
      <c r="S127" s="367"/>
      <c r="T127" s="489">
        <f t="shared" si="8"/>
        <v>0</v>
      </c>
      <c r="U127" s="497">
        <f t="shared" si="9"/>
        <v>500000</v>
      </c>
      <c r="W127" s="58"/>
      <c r="X127" s="58"/>
      <c r="Y127" s="496"/>
    </row>
    <row r="128" spans="1:25">
      <c r="A128" s="856"/>
      <c r="B128" s="513" t="s">
        <v>376</v>
      </c>
      <c r="C128" s="294">
        <v>300000</v>
      </c>
      <c r="D128" s="294"/>
      <c r="E128" s="294"/>
      <c r="F128" s="294"/>
      <c r="G128" s="294"/>
      <c r="H128" s="294"/>
      <c r="I128" s="294"/>
      <c r="J128" s="294"/>
      <c r="K128" s="489">
        <f t="shared" si="7"/>
        <v>300000</v>
      </c>
      <c r="L128" s="294"/>
      <c r="M128" s="294"/>
      <c r="N128" s="294"/>
      <c r="O128" s="294"/>
      <c r="P128" s="294"/>
      <c r="Q128" s="294"/>
      <c r="R128" s="294"/>
      <c r="S128" s="367"/>
      <c r="T128" s="489">
        <f t="shared" si="8"/>
        <v>0</v>
      </c>
      <c r="U128" s="497">
        <f t="shared" si="9"/>
        <v>300000</v>
      </c>
      <c r="W128" s="58"/>
      <c r="X128" s="58"/>
      <c r="Y128" s="496"/>
    </row>
    <row r="129" spans="1:24">
      <c r="A129" s="856"/>
      <c r="B129" s="513" t="s">
        <v>377</v>
      </c>
      <c r="C129" s="294">
        <v>100000</v>
      </c>
      <c r="D129" s="294"/>
      <c r="E129" s="294"/>
      <c r="F129" s="294"/>
      <c r="G129" s="294"/>
      <c r="H129" s="294"/>
      <c r="I129" s="294"/>
      <c r="J129" s="294"/>
      <c r="K129" s="489">
        <f t="shared" si="7"/>
        <v>100000</v>
      </c>
      <c r="L129" s="294"/>
      <c r="M129" s="294"/>
      <c r="N129" s="294"/>
      <c r="O129" s="294"/>
      <c r="P129" s="294"/>
      <c r="Q129" s="294"/>
      <c r="R129" s="294"/>
      <c r="S129" s="367"/>
      <c r="T129" s="489">
        <f t="shared" si="8"/>
        <v>0</v>
      </c>
      <c r="U129" s="497">
        <f t="shared" si="9"/>
        <v>100000</v>
      </c>
      <c r="W129" s="58"/>
      <c r="X129" s="496"/>
    </row>
    <row r="130" spans="1:24">
      <c r="A130" s="856"/>
      <c r="B130" s="516" t="s">
        <v>378</v>
      </c>
      <c r="C130" s="485"/>
      <c r="D130" s="485"/>
      <c r="E130" s="485"/>
      <c r="F130" s="485"/>
      <c r="G130" s="485"/>
      <c r="H130" s="485"/>
      <c r="I130" s="485"/>
      <c r="J130" s="485"/>
      <c r="K130" s="490">
        <f t="shared" si="7"/>
        <v>0</v>
      </c>
      <c r="L130" s="485"/>
      <c r="M130" s="485"/>
      <c r="N130" s="485"/>
      <c r="O130" s="485"/>
      <c r="P130" s="485"/>
      <c r="Q130" s="485">
        <v>412000</v>
      </c>
      <c r="R130" s="485"/>
      <c r="S130" s="484"/>
      <c r="T130" s="490">
        <f t="shared" si="8"/>
        <v>412000</v>
      </c>
      <c r="U130" s="497">
        <f t="shared" si="9"/>
        <v>-412000</v>
      </c>
      <c r="W130" s="58"/>
      <c r="X130" s="496"/>
    </row>
    <row r="131" spans="1:24">
      <c r="A131" s="856"/>
      <c r="B131" s="513" t="s">
        <v>379</v>
      </c>
      <c r="C131" s="294">
        <v>1000000</v>
      </c>
      <c r="D131" s="294"/>
      <c r="E131" s="294"/>
      <c r="F131" s="294"/>
      <c r="G131" s="294"/>
      <c r="H131" s="294"/>
      <c r="I131" s="294"/>
      <c r="J131" s="294"/>
      <c r="K131" s="489">
        <f t="shared" si="7"/>
        <v>1000000</v>
      </c>
      <c r="L131" s="294"/>
      <c r="M131" s="294"/>
      <c r="N131" s="294"/>
      <c r="O131" s="294"/>
      <c r="P131" s="294"/>
      <c r="Q131" s="294"/>
      <c r="R131" s="294"/>
      <c r="S131" s="367"/>
      <c r="T131" s="489">
        <f t="shared" si="8"/>
        <v>0</v>
      </c>
      <c r="U131" s="497">
        <f t="shared" si="9"/>
        <v>1000000</v>
      </c>
      <c r="W131" s="58"/>
      <c r="X131" s="496"/>
    </row>
    <row r="132" spans="1:24">
      <c r="A132" s="856"/>
      <c r="B132" s="513" t="s">
        <v>380</v>
      </c>
      <c r="C132" s="294">
        <v>400000</v>
      </c>
      <c r="D132" s="294"/>
      <c r="E132" s="294"/>
      <c r="F132" s="294"/>
      <c r="G132" s="294"/>
      <c r="H132" s="294"/>
      <c r="I132" s="294"/>
      <c r="J132" s="294"/>
      <c r="K132" s="489">
        <f t="shared" si="7"/>
        <v>400000</v>
      </c>
      <c r="L132" s="294"/>
      <c r="M132" s="294"/>
      <c r="N132" s="294"/>
      <c r="O132" s="294"/>
      <c r="P132" s="294"/>
      <c r="Q132" s="294"/>
      <c r="R132" s="294"/>
      <c r="S132" s="367"/>
      <c r="T132" s="489">
        <f t="shared" si="8"/>
        <v>0</v>
      </c>
      <c r="U132" s="497">
        <f t="shared" si="9"/>
        <v>400000</v>
      </c>
      <c r="W132" s="58"/>
      <c r="X132" s="496"/>
    </row>
    <row r="133" spans="1:24">
      <c r="A133" s="856"/>
      <c r="B133" s="513" t="s">
        <v>381</v>
      </c>
      <c r="C133" s="294">
        <v>150000</v>
      </c>
      <c r="D133" s="294"/>
      <c r="E133" s="294"/>
      <c r="F133" s="294"/>
      <c r="G133" s="294"/>
      <c r="H133" s="294"/>
      <c r="I133" s="294"/>
      <c r="J133" s="294"/>
      <c r="K133" s="489">
        <f t="shared" si="7"/>
        <v>150000</v>
      </c>
      <c r="L133" s="294"/>
      <c r="M133" s="294"/>
      <c r="N133" s="294"/>
      <c r="O133" s="294"/>
      <c r="P133" s="294"/>
      <c r="Q133" s="294"/>
      <c r="R133" s="294"/>
      <c r="S133" s="367"/>
      <c r="T133" s="489">
        <f t="shared" si="8"/>
        <v>0</v>
      </c>
      <c r="U133" s="497">
        <f t="shared" si="9"/>
        <v>150000</v>
      </c>
      <c r="W133" s="58"/>
      <c r="X133" s="496">
        <f>L129+L133+M140</f>
        <v>0</v>
      </c>
    </row>
    <row r="134" spans="1:24">
      <c r="A134" s="856"/>
      <c r="B134" s="513" t="s">
        <v>382</v>
      </c>
      <c r="C134" s="294">
        <v>50000</v>
      </c>
      <c r="D134" s="294"/>
      <c r="E134" s="294"/>
      <c r="F134" s="294"/>
      <c r="G134" s="294"/>
      <c r="H134" s="294"/>
      <c r="I134" s="294"/>
      <c r="J134" s="294"/>
      <c r="K134" s="489">
        <f t="shared" si="7"/>
        <v>50000</v>
      </c>
      <c r="L134" s="294"/>
      <c r="M134" s="294"/>
      <c r="N134" s="294"/>
      <c r="O134" s="294"/>
      <c r="P134" s="294"/>
      <c r="Q134" s="294"/>
      <c r="R134" s="294"/>
      <c r="S134" s="367"/>
      <c r="T134" s="489">
        <f t="shared" si="8"/>
        <v>0</v>
      </c>
      <c r="U134" s="497">
        <f t="shared" si="9"/>
        <v>50000</v>
      </c>
      <c r="W134" s="58"/>
    </row>
    <row r="135" spans="1:24">
      <c r="A135" s="856"/>
      <c r="B135" s="513" t="s">
        <v>383</v>
      </c>
      <c r="C135" s="294">
        <v>25000</v>
      </c>
      <c r="D135" s="294"/>
      <c r="E135" s="294"/>
      <c r="F135" s="294"/>
      <c r="G135" s="294"/>
      <c r="H135" s="294"/>
      <c r="I135" s="294"/>
      <c r="J135" s="294"/>
      <c r="K135" s="489">
        <f t="shared" si="7"/>
        <v>25000</v>
      </c>
      <c r="L135" s="294"/>
      <c r="M135" s="294"/>
      <c r="N135" s="294"/>
      <c r="O135" s="294"/>
      <c r="P135" s="294"/>
      <c r="Q135" s="294"/>
      <c r="R135" s="294"/>
      <c r="S135" s="367"/>
      <c r="T135" s="489">
        <f t="shared" si="8"/>
        <v>0</v>
      </c>
      <c r="U135" s="497">
        <f t="shared" si="9"/>
        <v>25000</v>
      </c>
      <c r="W135" s="58"/>
    </row>
    <row r="136" spans="1:24">
      <c r="A136" s="856"/>
      <c r="B136" s="513" t="s">
        <v>261</v>
      </c>
      <c r="C136" s="294"/>
      <c r="D136" s="294"/>
      <c r="E136" s="294">
        <v>28000</v>
      </c>
      <c r="F136" s="294"/>
      <c r="G136" s="294"/>
      <c r="H136" s="294"/>
      <c r="I136" s="294"/>
      <c r="J136" s="294"/>
      <c r="K136" s="489">
        <f t="shared" si="7"/>
        <v>28000</v>
      </c>
      <c r="L136" s="294"/>
      <c r="M136" s="294"/>
      <c r="N136" s="294"/>
      <c r="O136" s="294"/>
      <c r="P136" s="294"/>
      <c r="Q136" s="294"/>
      <c r="R136" s="294"/>
      <c r="S136" s="367"/>
      <c r="T136" s="489">
        <f t="shared" si="8"/>
        <v>0</v>
      </c>
      <c r="U136" s="497">
        <f t="shared" si="9"/>
        <v>28000</v>
      </c>
      <c r="W136" s="58"/>
    </row>
    <row r="137" spans="1:24">
      <c r="A137" s="856"/>
      <c r="B137" s="513" t="s">
        <v>376</v>
      </c>
      <c r="C137" s="294">
        <v>50000</v>
      </c>
      <c r="D137" s="294"/>
      <c r="E137" s="294"/>
      <c r="F137" s="294"/>
      <c r="G137" s="294"/>
      <c r="H137" s="294"/>
      <c r="I137" s="294"/>
      <c r="J137" s="294"/>
      <c r="K137" s="489">
        <f t="shared" si="7"/>
        <v>50000</v>
      </c>
      <c r="L137" s="294"/>
      <c r="M137" s="294"/>
      <c r="N137" s="294"/>
      <c r="O137" s="294"/>
      <c r="P137" s="294"/>
      <c r="Q137" s="294"/>
      <c r="R137" s="294"/>
      <c r="S137" s="367"/>
      <c r="T137" s="489">
        <f t="shared" si="8"/>
        <v>0</v>
      </c>
      <c r="U137" s="497">
        <f t="shared" si="9"/>
        <v>50000</v>
      </c>
      <c r="W137" s="58"/>
    </row>
    <row r="138" spans="1:24">
      <c r="A138" s="857"/>
      <c r="B138" s="513" t="s">
        <v>384</v>
      </c>
      <c r="C138" s="294">
        <v>300000</v>
      </c>
      <c r="D138" s="294"/>
      <c r="E138" s="294"/>
      <c r="F138" s="294"/>
      <c r="G138" s="294"/>
      <c r="H138" s="294"/>
      <c r="I138" s="294"/>
      <c r="J138" s="294"/>
      <c r="K138" s="489">
        <f t="shared" si="7"/>
        <v>300000</v>
      </c>
      <c r="L138" s="294"/>
      <c r="M138" s="294"/>
      <c r="N138" s="294"/>
      <c r="O138" s="294"/>
      <c r="P138" s="294"/>
      <c r="Q138" s="294"/>
      <c r="R138" s="294"/>
      <c r="S138" s="367"/>
      <c r="T138" s="489">
        <f t="shared" si="8"/>
        <v>0</v>
      </c>
      <c r="U138" s="497">
        <f t="shared" si="9"/>
        <v>300000</v>
      </c>
      <c r="W138" s="58"/>
    </row>
    <row r="139" spans="1:24">
      <c r="A139" s="512"/>
      <c r="B139" s="513" t="s">
        <v>277</v>
      </c>
      <c r="C139" s="294"/>
      <c r="D139" s="294"/>
      <c r="E139" s="294"/>
      <c r="F139" s="294"/>
      <c r="G139" s="294"/>
      <c r="H139" s="294">
        <v>1680000</v>
      </c>
      <c r="I139" s="294"/>
      <c r="J139" s="294"/>
      <c r="K139" s="489">
        <f>SUM(C139:J139)</f>
        <v>1680000</v>
      </c>
      <c r="L139" s="294"/>
      <c r="M139" s="294"/>
      <c r="N139" s="294"/>
      <c r="O139" s="294"/>
      <c r="P139" s="294"/>
      <c r="Q139" s="294"/>
      <c r="R139" s="294"/>
      <c r="S139" s="367"/>
      <c r="T139" s="489"/>
      <c r="U139" s="497">
        <f t="shared" si="9"/>
        <v>1680000</v>
      </c>
      <c r="W139" s="58"/>
    </row>
    <row r="140" spans="1:24">
      <c r="A140" s="855" t="s">
        <v>385</v>
      </c>
      <c r="B140" s="513" t="s">
        <v>386</v>
      </c>
      <c r="C140" s="294">
        <v>100000</v>
      </c>
      <c r="D140" s="294"/>
      <c r="E140" s="294"/>
      <c r="F140" s="294"/>
      <c r="G140" s="294"/>
      <c r="H140" s="294"/>
      <c r="I140" s="294"/>
      <c r="J140" s="294"/>
      <c r="K140" s="489">
        <f t="shared" ref="K140:K173" si="10">SUM(C140:J140)</f>
        <v>100000</v>
      </c>
      <c r="L140" s="294"/>
      <c r="M140" s="294"/>
      <c r="N140" s="294"/>
      <c r="O140" s="294"/>
      <c r="P140" s="294"/>
      <c r="Q140" s="294"/>
      <c r="R140" s="294"/>
      <c r="S140" s="367"/>
      <c r="T140" s="489">
        <f t="shared" ref="T140:T173" si="11">SUM(L140:S140)</f>
        <v>0</v>
      </c>
      <c r="U140" s="497">
        <f t="shared" ref="U140:U173" si="12">SUM(K140-T140)</f>
        <v>100000</v>
      </c>
      <c r="W140" s="58"/>
    </row>
    <row r="141" spans="1:24">
      <c r="A141" s="857"/>
      <c r="B141" s="513" t="s">
        <v>387</v>
      </c>
      <c r="C141" s="294"/>
      <c r="D141" s="294"/>
      <c r="E141" s="294"/>
      <c r="F141" s="294"/>
      <c r="G141" s="294"/>
      <c r="H141" s="294"/>
      <c r="I141" s="294"/>
      <c r="J141" s="294"/>
      <c r="K141" s="489">
        <f t="shared" si="10"/>
        <v>0</v>
      </c>
      <c r="L141" s="294"/>
      <c r="M141" s="294"/>
      <c r="N141" s="294"/>
      <c r="O141" s="294"/>
      <c r="P141" s="294"/>
      <c r="Q141" s="294"/>
      <c r="R141" s="294"/>
      <c r="S141" s="367">
        <v>300000</v>
      </c>
      <c r="T141" s="489">
        <f t="shared" si="11"/>
        <v>300000</v>
      </c>
      <c r="U141" s="497">
        <f t="shared" si="12"/>
        <v>-300000</v>
      </c>
      <c r="W141" s="58"/>
    </row>
    <row r="142" spans="1:24">
      <c r="A142" s="855" t="s">
        <v>388</v>
      </c>
      <c r="B142" s="513" t="s">
        <v>389</v>
      </c>
      <c r="C142" s="294">
        <v>150000</v>
      </c>
      <c r="D142" s="294"/>
      <c r="E142" s="294"/>
      <c r="F142" s="294"/>
      <c r="G142" s="294"/>
      <c r="H142" s="294"/>
      <c r="I142" s="294"/>
      <c r="J142" s="294"/>
      <c r="K142" s="489">
        <f t="shared" si="10"/>
        <v>150000</v>
      </c>
      <c r="L142" s="294"/>
      <c r="M142" s="294"/>
      <c r="N142" s="294"/>
      <c r="O142" s="294"/>
      <c r="P142" s="294"/>
      <c r="Q142" s="294"/>
      <c r="R142" s="294"/>
      <c r="S142" s="367"/>
      <c r="T142" s="489">
        <f t="shared" si="11"/>
        <v>0</v>
      </c>
      <c r="U142" s="497">
        <f t="shared" si="12"/>
        <v>150000</v>
      </c>
      <c r="W142" s="58"/>
    </row>
    <row r="143" spans="1:24">
      <c r="A143" s="856"/>
      <c r="B143" s="513" t="s">
        <v>390</v>
      </c>
      <c r="C143" s="294">
        <v>100000</v>
      </c>
      <c r="D143" s="294"/>
      <c r="E143" s="294"/>
      <c r="F143" s="294"/>
      <c r="G143" s="294"/>
      <c r="H143" s="294"/>
      <c r="I143" s="294"/>
      <c r="J143" s="294"/>
      <c r="K143" s="489">
        <f t="shared" si="10"/>
        <v>100000</v>
      </c>
      <c r="L143" s="294"/>
      <c r="M143" s="294"/>
      <c r="N143" s="294"/>
      <c r="O143" s="294"/>
      <c r="P143" s="294"/>
      <c r="Q143" s="294"/>
      <c r="R143" s="294"/>
      <c r="S143" s="367"/>
      <c r="T143" s="489">
        <f t="shared" si="11"/>
        <v>0</v>
      </c>
      <c r="U143" s="497">
        <f t="shared" si="12"/>
        <v>100000</v>
      </c>
      <c r="W143" s="58"/>
    </row>
    <row r="144" spans="1:24">
      <c r="A144" s="856"/>
      <c r="B144" s="513" t="s">
        <v>391</v>
      </c>
      <c r="C144" s="294">
        <v>100000</v>
      </c>
      <c r="D144" s="294"/>
      <c r="E144" s="294"/>
      <c r="F144" s="294"/>
      <c r="G144" s="294"/>
      <c r="H144" s="294"/>
      <c r="I144" s="294"/>
      <c r="J144" s="294"/>
      <c r="K144" s="489">
        <f t="shared" si="10"/>
        <v>100000</v>
      </c>
      <c r="L144" s="294"/>
      <c r="M144" s="294"/>
      <c r="N144" s="294"/>
      <c r="O144" s="294"/>
      <c r="P144" s="294"/>
      <c r="Q144" s="294"/>
      <c r="R144" s="294"/>
      <c r="S144" s="367"/>
      <c r="T144" s="489">
        <f t="shared" si="11"/>
        <v>0</v>
      </c>
      <c r="U144" s="497">
        <f t="shared" si="12"/>
        <v>100000</v>
      </c>
      <c r="W144" s="58"/>
    </row>
    <row r="145" spans="1:23">
      <c r="A145" s="856"/>
      <c r="B145" s="513" t="s">
        <v>392</v>
      </c>
      <c r="C145" s="294">
        <v>100000</v>
      </c>
      <c r="D145" s="294"/>
      <c r="E145" s="294"/>
      <c r="F145" s="294"/>
      <c r="G145" s="294"/>
      <c r="H145" s="294"/>
      <c r="I145" s="294"/>
      <c r="J145" s="294"/>
      <c r="K145" s="489">
        <f t="shared" si="10"/>
        <v>100000</v>
      </c>
      <c r="L145" s="294"/>
      <c r="M145" s="294"/>
      <c r="N145" s="294"/>
      <c r="O145" s="294"/>
      <c r="P145" s="294"/>
      <c r="Q145" s="294"/>
      <c r="R145" s="294"/>
      <c r="S145" s="367"/>
      <c r="T145" s="489">
        <f t="shared" si="11"/>
        <v>0</v>
      </c>
      <c r="U145" s="497">
        <f t="shared" si="12"/>
        <v>100000</v>
      </c>
      <c r="W145" s="58"/>
    </row>
    <row r="146" spans="1:23">
      <c r="A146" s="856"/>
      <c r="B146" s="513" t="s">
        <v>393</v>
      </c>
      <c r="C146" s="294">
        <v>300000</v>
      </c>
      <c r="D146" s="294"/>
      <c r="E146" s="294"/>
      <c r="F146" s="294"/>
      <c r="G146" s="294"/>
      <c r="H146" s="294"/>
      <c r="I146" s="294"/>
      <c r="J146" s="294"/>
      <c r="K146" s="489">
        <f t="shared" si="10"/>
        <v>300000</v>
      </c>
      <c r="L146" s="294"/>
      <c r="M146" s="294"/>
      <c r="N146" s="294"/>
      <c r="O146" s="294"/>
      <c r="P146" s="294"/>
      <c r="Q146" s="294"/>
      <c r="R146" s="294"/>
      <c r="S146" s="367"/>
      <c r="T146" s="489">
        <f t="shared" si="11"/>
        <v>0</v>
      </c>
      <c r="U146" s="497">
        <f t="shared" si="12"/>
        <v>300000</v>
      </c>
      <c r="W146" s="58"/>
    </row>
    <row r="147" spans="1:23">
      <c r="A147" s="856"/>
      <c r="B147" s="513" t="s">
        <v>394</v>
      </c>
      <c r="C147" s="294">
        <v>100000</v>
      </c>
      <c r="D147" s="294"/>
      <c r="E147" s="294"/>
      <c r="F147" s="294"/>
      <c r="G147" s="294"/>
      <c r="H147" s="294"/>
      <c r="I147" s="294"/>
      <c r="J147" s="294"/>
      <c r="K147" s="489">
        <f t="shared" si="10"/>
        <v>100000</v>
      </c>
      <c r="L147" s="294"/>
      <c r="M147" s="294"/>
      <c r="N147" s="294"/>
      <c r="O147" s="294"/>
      <c r="P147" s="294"/>
      <c r="Q147" s="294"/>
      <c r="R147" s="294"/>
      <c r="S147" s="367"/>
      <c r="T147" s="489">
        <f t="shared" si="11"/>
        <v>0</v>
      </c>
      <c r="U147" s="497">
        <f t="shared" si="12"/>
        <v>100000</v>
      </c>
      <c r="V147" s="58"/>
      <c r="W147" s="58"/>
    </row>
    <row r="148" spans="1:23">
      <c r="A148" s="856"/>
      <c r="B148" s="513" t="s">
        <v>387</v>
      </c>
      <c r="C148" s="294"/>
      <c r="D148" s="294"/>
      <c r="E148" s="294"/>
      <c r="F148" s="294"/>
      <c r="G148" s="294"/>
      <c r="H148" s="294"/>
      <c r="I148" s="294"/>
      <c r="J148" s="294"/>
      <c r="K148" s="489">
        <f t="shared" si="10"/>
        <v>0</v>
      </c>
      <c r="L148" s="294"/>
      <c r="M148" s="294"/>
      <c r="N148" s="294"/>
      <c r="O148" s="294"/>
      <c r="P148" s="294"/>
      <c r="Q148" s="294"/>
      <c r="R148" s="294"/>
      <c r="S148" s="367">
        <v>2200000</v>
      </c>
      <c r="T148" s="489">
        <f t="shared" si="11"/>
        <v>2200000</v>
      </c>
      <c r="U148" s="497">
        <f t="shared" si="12"/>
        <v>-2200000</v>
      </c>
      <c r="V148" s="496">
        <f>Q148+Q150</f>
        <v>0</v>
      </c>
      <c r="W148" s="58"/>
    </row>
    <row r="149" spans="1:23">
      <c r="A149" s="856"/>
      <c r="B149" s="513" t="s">
        <v>395</v>
      </c>
      <c r="C149" s="294">
        <v>50000</v>
      </c>
      <c r="D149" s="294"/>
      <c r="E149" s="294"/>
      <c r="F149" s="294"/>
      <c r="G149" s="294"/>
      <c r="H149" s="294"/>
      <c r="I149" s="294"/>
      <c r="J149" s="294"/>
      <c r="K149" s="489">
        <f t="shared" si="10"/>
        <v>50000</v>
      </c>
      <c r="L149" s="294"/>
      <c r="M149" s="294"/>
      <c r="N149" s="294"/>
      <c r="O149" s="294"/>
      <c r="P149" s="294"/>
      <c r="Q149" s="294"/>
      <c r="R149" s="294"/>
      <c r="S149" s="367"/>
      <c r="T149" s="489">
        <f t="shared" si="11"/>
        <v>0</v>
      </c>
      <c r="U149" s="497">
        <f t="shared" si="12"/>
        <v>50000</v>
      </c>
      <c r="W149" s="496"/>
    </row>
    <row r="150" spans="1:23">
      <c r="A150" s="856"/>
      <c r="B150" s="513" t="s">
        <v>396</v>
      </c>
      <c r="C150" s="294"/>
      <c r="D150" s="294"/>
      <c r="E150" s="294"/>
      <c r="F150" s="294"/>
      <c r="G150" s="294"/>
      <c r="H150" s="294"/>
      <c r="I150" s="294"/>
      <c r="J150" s="294"/>
      <c r="K150" s="489">
        <f t="shared" si="10"/>
        <v>0</v>
      </c>
      <c r="L150" s="294"/>
      <c r="M150" s="294"/>
      <c r="N150" s="294"/>
      <c r="O150" s="294"/>
      <c r="P150" s="294"/>
      <c r="Q150" s="294"/>
      <c r="R150" s="294"/>
      <c r="S150" s="367">
        <v>750000</v>
      </c>
      <c r="T150" s="489">
        <f t="shared" si="11"/>
        <v>750000</v>
      </c>
      <c r="U150" s="497">
        <f t="shared" si="12"/>
        <v>-750000</v>
      </c>
      <c r="W150" s="496"/>
    </row>
    <row r="151" spans="1:23">
      <c r="A151" s="856"/>
      <c r="B151" s="513" t="s">
        <v>397</v>
      </c>
      <c r="C151" s="294">
        <v>500000</v>
      </c>
      <c r="D151" s="294"/>
      <c r="E151" s="294"/>
      <c r="F151" s="294"/>
      <c r="G151" s="294"/>
      <c r="H151" s="294"/>
      <c r="I151" s="294"/>
      <c r="J151" s="294"/>
      <c r="K151" s="489">
        <f t="shared" si="10"/>
        <v>500000</v>
      </c>
      <c r="L151" s="294"/>
      <c r="M151" s="294"/>
      <c r="N151" s="294"/>
      <c r="O151" s="294"/>
      <c r="P151" s="294"/>
      <c r="Q151" s="294"/>
      <c r="R151" s="294"/>
      <c r="S151" s="367"/>
      <c r="T151" s="489">
        <f t="shared" si="11"/>
        <v>0</v>
      </c>
      <c r="U151" s="497">
        <f t="shared" si="12"/>
        <v>500000</v>
      </c>
      <c r="W151" s="496"/>
    </row>
    <row r="152" spans="1:23">
      <c r="A152" s="856"/>
      <c r="B152" s="513" t="s">
        <v>398</v>
      </c>
      <c r="C152" s="294"/>
      <c r="D152" s="294">
        <v>800000</v>
      </c>
      <c r="E152" s="294"/>
      <c r="F152" s="294"/>
      <c r="G152" s="294"/>
      <c r="H152" s="294"/>
      <c r="I152" s="294"/>
      <c r="J152" s="294"/>
      <c r="K152" s="489">
        <f t="shared" si="10"/>
        <v>800000</v>
      </c>
      <c r="L152" s="294"/>
      <c r="M152" s="294"/>
      <c r="N152" s="294"/>
      <c r="O152" s="294"/>
      <c r="P152" s="294"/>
      <c r="Q152" s="294"/>
      <c r="R152" s="294"/>
      <c r="S152" s="367"/>
      <c r="T152" s="489">
        <f t="shared" si="11"/>
        <v>0</v>
      </c>
      <c r="U152" s="497">
        <f t="shared" si="12"/>
        <v>800000</v>
      </c>
      <c r="W152" s="496"/>
    </row>
    <row r="153" spans="1:23">
      <c r="A153" s="856"/>
      <c r="B153" s="513" t="s">
        <v>399</v>
      </c>
      <c r="C153" s="294"/>
      <c r="D153" s="294">
        <v>253000</v>
      </c>
      <c r="E153" s="294"/>
      <c r="F153" s="294"/>
      <c r="G153" s="294"/>
      <c r="H153" s="294"/>
      <c r="I153" s="294"/>
      <c r="J153" s="294"/>
      <c r="K153" s="489">
        <f t="shared" si="10"/>
        <v>253000</v>
      </c>
      <c r="L153" s="294"/>
      <c r="M153" s="294"/>
      <c r="N153" s="294"/>
      <c r="O153" s="294"/>
      <c r="P153" s="294"/>
      <c r="Q153" s="294"/>
      <c r="R153" s="294"/>
      <c r="S153" s="367"/>
      <c r="T153" s="489">
        <f t="shared" si="11"/>
        <v>0</v>
      </c>
      <c r="U153" s="497">
        <f t="shared" si="12"/>
        <v>253000</v>
      </c>
      <c r="W153" s="496"/>
    </row>
    <row r="154" spans="1:23">
      <c r="A154" s="856"/>
      <c r="B154" s="513" t="s">
        <v>400</v>
      </c>
      <c r="C154" s="294"/>
      <c r="D154" s="294">
        <v>500000</v>
      </c>
      <c r="E154" s="294"/>
      <c r="F154" s="294"/>
      <c r="G154" s="294"/>
      <c r="H154" s="294"/>
      <c r="I154" s="294"/>
      <c r="J154" s="294"/>
      <c r="K154" s="489">
        <f t="shared" si="10"/>
        <v>500000</v>
      </c>
      <c r="L154" s="294"/>
      <c r="M154" s="294"/>
      <c r="N154" s="294"/>
      <c r="O154" s="294"/>
      <c r="P154" s="294"/>
      <c r="Q154" s="294"/>
      <c r="R154" s="294"/>
      <c r="S154" s="367"/>
      <c r="T154" s="489">
        <f t="shared" si="11"/>
        <v>0</v>
      </c>
      <c r="U154" s="497">
        <f t="shared" si="12"/>
        <v>500000</v>
      </c>
      <c r="W154" s="496"/>
    </row>
    <row r="155" spans="1:23">
      <c r="A155" s="856"/>
      <c r="B155" s="513" t="s">
        <v>401</v>
      </c>
      <c r="C155" s="294"/>
      <c r="D155" s="294">
        <v>177000</v>
      </c>
      <c r="E155" s="294"/>
      <c r="F155" s="294"/>
      <c r="G155" s="294"/>
      <c r="H155" s="294"/>
      <c r="I155" s="294"/>
      <c r="J155" s="294"/>
      <c r="K155" s="489">
        <f t="shared" si="10"/>
        <v>177000</v>
      </c>
      <c r="L155" s="294"/>
      <c r="M155" s="294"/>
      <c r="N155" s="294"/>
      <c r="O155" s="294"/>
      <c r="P155" s="294"/>
      <c r="Q155" s="294"/>
      <c r="R155" s="294"/>
      <c r="S155" s="367"/>
      <c r="T155" s="489">
        <f t="shared" si="11"/>
        <v>0</v>
      </c>
      <c r="U155" s="497">
        <f t="shared" si="12"/>
        <v>177000</v>
      </c>
      <c r="W155" s="496"/>
    </row>
    <row r="156" spans="1:23">
      <c r="A156" s="856"/>
      <c r="B156" s="513" t="s">
        <v>402</v>
      </c>
      <c r="C156" s="294"/>
      <c r="D156" s="294">
        <v>517000</v>
      </c>
      <c r="E156" s="294"/>
      <c r="F156" s="294"/>
      <c r="G156" s="517"/>
      <c r="H156" s="294"/>
      <c r="I156" s="294"/>
      <c r="J156" s="294"/>
      <c r="K156" s="489">
        <f t="shared" si="10"/>
        <v>517000</v>
      </c>
      <c r="L156" s="294"/>
      <c r="M156" s="294"/>
      <c r="N156" s="294"/>
      <c r="O156" s="294"/>
      <c r="P156" s="294"/>
      <c r="Q156" s="294"/>
      <c r="R156" s="294"/>
      <c r="S156" s="367"/>
      <c r="T156" s="489">
        <f t="shared" si="11"/>
        <v>0</v>
      </c>
      <c r="U156" s="497">
        <f t="shared" si="12"/>
        <v>517000</v>
      </c>
      <c r="W156" s="496"/>
    </row>
    <row r="157" spans="1:23">
      <c r="A157" s="857"/>
      <c r="B157" s="513" t="s">
        <v>403</v>
      </c>
      <c r="C157" s="294"/>
      <c r="D157" s="294"/>
      <c r="E157" s="294"/>
      <c r="F157" s="294"/>
      <c r="G157" s="294"/>
      <c r="H157" s="294"/>
      <c r="I157" s="294"/>
      <c r="J157" s="294"/>
      <c r="K157" s="489">
        <f t="shared" si="10"/>
        <v>0</v>
      </c>
      <c r="L157" s="294"/>
      <c r="M157" s="294"/>
      <c r="N157" s="294"/>
      <c r="O157" s="294"/>
      <c r="P157" s="294"/>
      <c r="Q157" s="294"/>
      <c r="R157" s="294"/>
      <c r="S157" s="367">
        <v>9500000</v>
      </c>
      <c r="T157" s="489">
        <f t="shared" si="11"/>
        <v>9500000</v>
      </c>
      <c r="U157" s="497">
        <f t="shared" si="12"/>
        <v>-9500000</v>
      </c>
      <c r="W157" s="496"/>
    </row>
    <row r="158" spans="1:23">
      <c r="A158" s="852"/>
      <c r="B158" s="513" t="s">
        <v>404</v>
      </c>
      <c r="C158" s="294"/>
      <c r="D158" s="294"/>
      <c r="E158" s="294"/>
      <c r="F158" s="294"/>
      <c r="G158" s="294"/>
      <c r="H158" s="294"/>
      <c r="I158" s="294"/>
      <c r="J158" s="294"/>
      <c r="K158" s="489">
        <f t="shared" si="10"/>
        <v>0</v>
      </c>
      <c r="L158" s="294"/>
      <c r="M158" s="294"/>
      <c r="N158" s="294"/>
      <c r="O158" s="294"/>
      <c r="P158" s="294"/>
      <c r="Q158" s="294"/>
      <c r="R158" s="294">
        <v>40000</v>
      </c>
      <c r="S158" s="367"/>
      <c r="T158" s="489">
        <f t="shared" si="11"/>
        <v>40000</v>
      </c>
      <c r="U158" s="497">
        <f t="shared" si="12"/>
        <v>-40000</v>
      </c>
      <c r="W158" s="496"/>
    </row>
    <row r="159" spans="1:23">
      <c r="A159" s="852"/>
      <c r="B159" s="513" t="s">
        <v>405</v>
      </c>
      <c r="C159" s="294">
        <v>50000</v>
      </c>
      <c r="D159" s="294"/>
      <c r="E159" s="294"/>
      <c r="F159" s="294"/>
      <c r="G159" s="294"/>
      <c r="H159" s="294"/>
      <c r="I159" s="294"/>
      <c r="J159" s="294"/>
      <c r="K159" s="489">
        <f t="shared" si="10"/>
        <v>50000</v>
      </c>
      <c r="L159" s="294"/>
      <c r="M159" s="294"/>
      <c r="N159" s="294"/>
      <c r="O159" s="294"/>
      <c r="P159" s="294"/>
      <c r="Q159" s="294"/>
      <c r="R159" s="294"/>
      <c r="S159" s="367"/>
      <c r="T159" s="489">
        <f t="shared" si="11"/>
        <v>0</v>
      </c>
      <c r="U159" s="497">
        <f t="shared" si="12"/>
        <v>50000</v>
      </c>
      <c r="W159" s="496"/>
    </row>
    <row r="160" spans="1:23">
      <c r="A160" s="852"/>
      <c r="B160" s="513" t="s">
        <v>406</v>
      </c>
      <c r="C160" s="294"/>
      <c r="D160" s="294">
        <v>158500</v>
      </c>
      <c r="E160" s="294"/>
      <c r="F160" s="294"/>
      <c r="G160" s="294"/>
      <c r="H160" s="294"/>
      <c r="I160" s="294"/>
      <c r="J160" s="294"/>
      <c r="K160" s="489">
        <f t="shared" si="10"/>
        <v>158500</v>
      </c>
      <c r="L160" s="294"/>
      <c r="M160" s="294"/>
      <c r="N160" s="294"/>
      <c r="O160" s="294"/>
      <c r="P160" s="294"/>
      <c r="Q160" s="294"/>
      <c r="R160" s="294"/>
      <c r="S160" s="367"/>
      <c r="T160" s="489">
        <f t="shared" si="11"/>
        <v>0</v>
      </c>
      <c r="U160" s="497">
        <f t="shared" si="12"/>
        <v>158500</v>
      </c>
      <c r="W160" s="496"/>
    </row>
    <row r="161" spans="1:23">
      <c r="A161" s="852"/>
      <c r="B161" s="513" t="s">
        <v>407</v>
      </c>
      <c r="C161" s="294">
        <v>100000</v>
      </c>
      <c r="D161" s="294"/>
      <c r="E161" s="294"/>
      <c r="F161" s="294"/>
      <c r="G161" s="294"/>
      <c r="H161" s="294"/>
      <c r="I161" s="294"/>
      <c r="J161" s="294"/>
      <c r="K161" s="489">
        <f t="shared" si="10"/>
        <v>100000</v>
      </c>
      <c r="L161" s="294"/>
      <c r="M161" s="294"/>
      <c r="N161" s="294"/>
      <c r="O161" s="294"/>
      <c r="P161" s="294"/>
      <c r="Q161" s="294"/>
      <c r="R161" s="294"/>
      <c r="S161" s="367"/>
      <c r="T161" s="489">
        <f t="shared" si="11"/>
        <v>0</v>
      </c>
      <c r="U161" s="497">
        <f t="shared" si="12"/>
        <v>100000</v>
      </c>
      <c r="W161" s="496"/>
    </row>
    <row r="162" spans="1:23">
      <c r="A162" s="852"/>
      <c r="B162" s="513" t="s">
        <v>408</v>
      </c>
      <c r="C162" s="294">
        <v>200000</v>
      </c>
      <c r="D162" s="294"/>
      <c r="E162" s="294"/>
      <c r="F162" s="294"/>
      <c r="G162" s="294"/>
      <c r="H162" s="294"/>
      <c r="I162" s="294"/>
      <c r="J162" s="294"/>
      <c r="K162" s="489">
        <f t="shared" si="10"/>
        <v>200000</v>
      </c>
      <c r="L162" s="294"/>
      <c r="M162" s="294"/>
      <c r="N162" s="294"/>
      <c r="O162" s="294"/>
      <c r="P162" s="294"/>
      <c r="Q162" s="294"/>
      <c r="R162" s="294"/>
      <c r="S162" s="367"/>
      <c r="T162" s="489">
        <f t="shared" si="11"/>
        <v>0</v>
      </c>
      <c r="U162" s="497">
        <f t="shared" si="12"/>
        <v>200000</v>
      </c>
      <c r="W162" s="496"/>
    </row>
    <row r="163" spans="1:23">
      <c r="A163" s="852"/>
      <c r="B163" s="513" t="s">
        <v>409</v>
      </c>
      <c r="C163" s="294">
        <v>300000</v>
      </c>
      <c r="D163" s="294"/>
      <c r="E163" s="294"/>
      <c r="F163" s="294"/>
      <c r="G163" s="294"/>
      <c r="H163" s="294"/>
      <c r="I163" s="294"/>
      <c r="J163" s="294"/>
      <c r="K163" s="489">
        <f t="shared" si="10"/>
        <v>300000</v>
      </c>
      <c r="L163" s="294"/>
      <c r="M163" s="294"/>
      <c r="N163" s="294"/>
      <c r="O163" s="294"/>
      <c r="P163" s="294"/>
      <c r="Q163" s="294"/>
      <c r="R163" s="294"/>
      <c r="S163" s="367"/>
      <c r="T163" s="489">
        <f t="shared" si="11"/>
        <v>0</v>
      </c>
      <c r="U163" s="497">
        <f t="shared" si="12"/>
        <v>300000</v>
      </c>
    </row>
    <row r="164" spans="1:23">
      <c r="A164" s="852"/>
      <c r="B164" s="513" t="s">
        <v>410</v>
      </c>
      <c r="C164" s="294">
        <v>70000</v>
      </c>
      <c r="D164" s="294"/>
      <c r="E164" s="294"/>
      <c r="F164" s="294"/>
      <c r="G164" s="294"/>
      <c r="H164" s="294"/>
      <c r="I164" s="294"/>
      <c r="J164" s="294"/>
      <c r="K164" s="489">
        <f t="shared" si="10"/>
        <v>70000</v>
      </c>
      <c r="L164" s="294"/>
      <c r="M164" s="294"/>
      <c r="N164" s="294"/>
      <c r="O164" s="294"/>
      <c r="P164" s="294"/>
      <c r="Q164" s="294"/>
      <c r="R164" s="294"/>
      <c r="S164" s="367"/>
      <c r="T164" s="489">
        <f t="shared" si="11"/>
        <v>0</v>
      </c>
      <c r="U164" s="497">
        <f t="shared" si="12"/>
        <v>70000</v>
      </c>
      <c r="V164" s="520"/>
      <c r="W164" s="521"/>
    </row>
    <row r="165" spans="1:23">
      <c r="A165" s="852"/>
      <c r="B165" s="513" t="s">
        <v>411</v>
      </c>
      <c r="C165" s="294">
        <v>60000</v>
      </c>
      <c r="D165" s="294"/>
      <c r="E165" s="294"/>
      <c r="F165" s="294"/>
      <c r="G165" s="294"/>
      <c r="H165" s="294"/>
      <c r="I165" s="294"/>
      <c r="J165" s="294"/>
      <c r="K165" s="489">
        <f t="shared" si="10"/>
        <v>60000</v>
      </c>
      <c r="L165" s="294"/>
      <c r="M165" s="294"/>
      <c r="N165" s="294"/>
      <c r="O165" s="294"/>
      <c r="P165" s="294"/>
      <c r="Q165" s="294"/>
      <c r="R165" s="294"/>
      <c r="S165" s="367"/>
      <c r="T165" s="489">
        <f t="shared" si="11"/>
        <v>0</v>
      </c>
      <c r="U165" s="497">
        <f t="shared" si="12"/>
        <v>60000</v>
      </c>
    </row>
    <row r="166" spans="1:23">
      <c r="A166" s="852"/>
      <c r="B166" s="513" t="s">
        <v>412</v>
      </c>
      <c r="C166" s="294">
        <v>200000</v>
      </c>
      <c r="D166" s="294"/>
      <c r="E166" s="294"/>
      <c r="F166" s="294"/>
      <c r="G166" s="294"/>
      <c r="H166" s="294"/>
      <c r="I166" s="294"/>
      <c r="J166" s="294"/>
      <c r="K166" s="489">
        <f t="shared" si="10"/>
        <v>200000</v>
      </c>
      <c r="L166" s="294"/>
      <c r="M166" s="294"/>
      <c r="N166" s="294"/>
      <c r="O166" s="294"/>
      <c r="P166" s="294"/>
      <c r="Q166" s="294"/>
      <c r="R166" s="294"/>
      <c r="S166" s="367"/>
      <c r="T166" s="489">
        <f t="shared" si="11"/>
        <v>0</v>
      </c>
      <c r="U166" s="497">
        <f t="shared" si="12"/>
        <v>200000</v>
      </c>
    </row>
    <row r="167" spans="1:23">
      <c r="A167" s="852"/>
      <c r="B167" s="513" t="s">
        <v>413</v>
      </c>
      <c r="C167" s="294">
        <v>100000</v>
      </c>
      <c r="D167" s="294"/>
      <c r="E167" s="294"/>
      <c r="F167" s="294"/>
      <c r="G167" s="294"/>
      <c r="H167" s="294"/>
      <c r="I167" s="294"/>
      <c r="J167" s="294"/>
      <c r="K167" s="489">
        <f t="shared" si="10"/>
        <v>100000</v>
      </c>
      <c r="L167" s="294"/>
      <c r="M167" s="294"/>
      <c r="N167" s="294"/>
      <c r="O167" s="294"/>
      <c r="P167" s="294"/>
      <c r="Q167" s="294"/>
      <c r="R167" s="294"/>
      <c r="S167" s="367"/>
      <c r="T167" s="489">
        <f t="shared" si="11"/>
        <v>0</v>
      </c>
      <c r="U167" s="497">
        <f t="shared" si="12"/>
        <v>100000</v>
      </c>
    </row>
    <row r="168" spans="1:23">
      <c r="A168" s="852"/>
      <c r="B168" s="513" t="s">
        <v>414</v>
      </c>
      <c r="C168" s="294">
        <v>1100000</v>
      </c>
      <c r="D168" s="294"/>
      <c r="E168" s="294"/>
      <c r="F168" s="294"/>
      <c r="G168" s="294"/>
      <c r="H168" s="294"/>
      <c r="I168" s="294"/>
      <c r="J168" s="294"/>
      <c r="K168" s="489">
        <f t="shared" si="10"/>
        <v>1100000</v>
      </c>
      <c r="L168" s="294"/>
      <c r="M168" s="294"/>
      <c r="N168" s="294"/>
      <c r="O168" s="294"/>
      <c r="P168" s="294"/>
      <c r="Q168" s="294"/>
      <c r="R168" s="294"/>
      <c r="S168" s="367"/>
      <c r="T168" s="489">
        <f t="shared" si="11"/>
        <v>0</v>
      </c>
      <c r="U168" s="497">
        <f t="shared" si="12"/>
        <v>1100000</v>
      </c>
    </row>
    <row r="169" spans="1:23">
      <c r="A169" s="852"/>
      <c r="B169" s="513" t="s">
        <v>415</v>
      </c>
      <c r="C169" s="294">
        <v>25000</v>
      </c>
      <c r="D169" s="294"/>
      <c r="E169" s="294"/>
      <c r="F169" s="294"/>
      <c r="G169" s="294"/>
      <c r="H169" s="294"/>
      <c r="I169" s="294"/>
      <c r="J169" s="294"/>
      <c r="K169" s="489">
        <f t="shared" si="10"/>
        <v>25000</v>
      </c>
      <c r="L169" s="294"/>
      <c r="M169" s="294"/>
      <c r="N169" s="294"/>
      <c r="O169" s="294"/>
      <c r="P169" s="294"/>
      <c r="Q169" s="294"/>
      <c r="R169" s="294"/>
      <c r="S169" s="367"/>
      <c r="T169" s="489">
        <f t="shared" si="11"/>
        <v>0</v>
      </c>
      <c r="U169" s="497">
        <f t="shared" si="12"/>
        <v>25000</v>
      </c>
    </row>
    <row r="170" spans="1:23">
      <c r="A170" s="852"/>
      <c r="B170" s="513" t="s">
        <v>416</v>
      </c>
      <c r="C170" s="294">
        <v>100000</v>
      </c>
      <c r="D170" s="294"/>
      <c r="E170" s="294"/>
      <c r="F170" s="294"/>
      <c r="G170" s="294"/>
      <c r="H170" s="294"/>
      <c r="I170" s="294"/>
      <c r="J170" s="294"/>
      <c r="K170" s="489">
        <f t="shared" si="10"/>
        <v>100000</v>
      </c>
      <c r="L170" s="294"/>
      <c r="M170" s="294"/>
      <c r="N170" s="294"/>
      <c r="O170" s="294"/>
      <c r="P170" s="294"/>
      <c r="Q170" s="294"/>
      <c r="R170" s="294"/>
      <c r="S170" s="367"/>
      <c r="T170" s="489">
        <f t="shared" si="11"/>
        <v>0</v>
      </c>
      <c r="U170" s="497">
        <f t="shared" si="12"/>
        <v>100000</v>
      </c>
    </row>
    <row r="171" spans="1:23">
      <c r="A171" s="852"/>
      <c r="B171" s="513" t="s">
        <v>417</v>
      </c>
      <c r="C171" s="294">
        <v>60000</v>
      </c>
      <c r="D171" s="294"/>
      <c r="E171" s="294"/>
      <c r="F171" s="294"/>
      <c r="G171" s="294"/>
      <c r="H171" s="294"/>
      <c r="I171" s="294"/>
      <c r="J171" s="294"/>
      <c r="K171" s="489">
        <f t="shared" si="10"/>
        <v>60000</v>
      </c>
      <c r="L171" s="294"/>
      <c r="M171" s="294"/>
      <c r="N171" s="294"/>
      <c r="O171" s="294"/>
      <c r="P171" s="294"/>
      <c r="Q171" s="294"/>
      <c r="R171" s="294"/>
      <c r="S171" s="367"/>
      <c r="T171" s="489">
        <f t="shared" si="11"/>
        <v>0</v>
      </c>
      <c r="U171" s="497">
        <f t="shared" si="12"/>
        <v>60000</v>
      </c>
    </row>
    <row r="172" spans="1:23">
      <c r="A172" s="852"/>
      <c r="B172" s="513" t="s">
        <v>418</v>
      </c>
      <c r="C172" s="294"/>
      <c r="D172" s="294"/>
      <c r="E172" s="294"/>
      <c r="F172" s="294"/>
      <c r="G172" s="294"/>
      <c r="H172" s="294"/>
      <c r="I172" s="294"/>
      <c r="J172" s="294"/>
      <c r="K172" s="489">
        <f t="shared" si="10"/>
        <v>0</v>
      </c>
      <c r="L172" s="294"/>
      <c r="M172" s="294"/>
      <c r="N172" s="294"/>
      <c r="O172" s="294"/>
      <c r="P172" s="294"/>
      <c r="Q172" s="294"/>
      <c r="R172" s="294">
        <v>100000</v>
      </c>
      <c r="S172" s="367"/>
      <c r="T172" s="489">
        <f t="shared" si="11"/>
        <v>100000</v>
      </c>
      <c r="U172" s="497">
        <f t="shared" si="12"/>
        <v>-100000</v>
      </c>
    </row>
    <row r="173" spans="1:23" s="475" customFormat="1">
      <c r="A173" s="853"/>
      <c r="B173" s="516" t="s">
        <v>419</v>
      </c>
      <c r="C173" s="485"/>
      <c r="D173" s="485"/>
      <c r="E173" s="485"/>
      <c r="F173" s="485"/>
      <c r="G173" s="485"/>
      <c r="H173" s="485"/>
      <c r="I173" s="485"/>
      <c r="J173" s="485"/>
      <c r="K173" s="490">
        <f t="shared" si="10"/>
        <v>0</v>
      </c>
      <c r="L173" s="485"/>
      <c r="M173" s="485"/>
      <c r="N173" s="485"/>
      <c r="O173" s="485"/>
      <c r="P173" s="485"/>
      <c r="Q173" s="485">
        <v>1030000</v>
      </c>
      <c r="R173" s="485"/>
      <c r="S173" s="484"/>
      <c r="T173" s="490">
        <f t="shared" si="11"/>
        <v>1030000</v>
      </c>
      <c r="U173" s="497">
        <f t="shared" si="12"/>
        <v>-1030000</v>
      </c>
    </row>
    <row r="174" spans="1:23">
      <c r="A174" s="852"/>
      <c r="B174" s="513" t="s">
        <v>420</v>
      </c>
      <c r="C174" s="294"/>
      <c r="D174" s="294"/>
      <c r="E174" s="294"/>
      <c r="F174" s="294"/>
      <c r="G174" s="294"/>
      <c r="H174" s="294"/>
      <c r="I174" s="294"/>
      <c r="J174" s="294">
        <v>8920000</v>
      </c>
      <c r="K174" s="489">
        <f t="shared" ref="K174:K185" si="13">SUM(C174:J174)</f>
        <v>8920000</v>
      </c>
      <c r="L174" s="294"/>
      <c r="M174" s="294"/>
      <c r="N174" s="294"/>
      <c r="O174" s="294"/>
      <c r="P174" s="294"/>
      <c r="Q174" s="294"/>
      <c r="R174" s="294"/>
      <c r="S174" s="367"/>
      <c r="T174" s="489">
        <f t="shared" ref="T174:T185" si="14">SUM(L174:S174)</f>
        <v>0</v>
      </c>
      <c r="U174" s="497">
        <f t="shared" ref="U174:U185" si="15">SUM(K174-T174)</f>
        <v>8920000</v>
      </c>
    </row>
    <row r="175" spans="1:23" s="475" customFormat="1">
      <c r="A175" s="853"/>
      <c r="B175" s="516" t="s">
        <v>421</v>
      </c>
      <c r="C175" s="485"/>
      <c r="D175" s="485"/>
      <c r="E175" s="485"/>
      <c r="F175" s="485"/>
      <c r="G175" s="485"/>
      <c r="H175" s="485"/>
      <c r="I175" s="485"/>
      <c r="J175" s="485"/>
      <c r="K175" s="490">
        <f t="shared" si="13"/>
        <v>0</v>
      </c>
      <c r="L175" s="485"/>
      <c r="M175" s="485"/>
      <c r="N175" s="485"/>
      <c r="O175" s="485"/>
      <c r="P175" s="485"/>
      <c r="Q175" s="485">
        <v>990000</v>
      </c>
      <c r="R175" s="485"/>
      <c r="S175" s="484"/>
      <c r="T175" s="490">
        <f t="shared" si="14"/>
        <v>990000</v>
      </c>
      <c r="U175" s="497">
        <f t="shared" si="15"/>
        <v>-990000</v>
      </c>
    </row>
    <row r="176" spans="1:23">
      <c r="A176" s="852"/>
      <c r="B176" s="513" t="s">
        <v>422</v>
      </c>
      <c r="C176" s="294"/>
      <c r="D176" s="294"/>
      <c r="E176" s="294"/>
      <c r="F176" s="294"/>
      <c r="G176" s="294"/>
      <c r="H176" s="294"/>
      <c r="I176" s="294"/>
      <c r="J176" s="294"/>
      <c r="K176" s="489">
        <f t="shared" si="13"/>
        <v>0</v>
      </c>
      <c r="L176" s="294"/>
      <c r="M176" s="294"/>
      <c r="N176" s="294"/>
      <c r="O176" s="294"/>
      <c r="P176" s="294"/>
      <c r="Q176" s="294">
        <v>156000</v>
      </c>
      <c r="R176" s="294"/>
      <c r="S176" s="367"/>
      <c r="T176" s="489">
        <f t="shared" si="14"/>
        <v>156000</v>
      </c>
      <c r="U176" s="497">
        <f t="shared" si="15"/>
        <v>-156000</v>
      </c>
    </row>
    <row r="177" spans="1:23">
      <c r="A177" s="852"/>
      <c r="B177" s="513" t="s">
        <v>423</v>
      </c>
      <c r="C177" s="294"/>
      <c r="D177" s="294"/>
      <c r="E177" s="294"/>
      <c r="F177" s="294"/>
      <c r="G177" s="294"/>
      <c r="H177" s="294"/>
      <c r="I177" s="294"/>
      <c r="J177" s="294"/>
      <c r="K177" s="489">
        <f t="shared" si="13"/>
        <v>0</v>
      </c>
      <c r="L177" s="294"/>
      <c r="M177" s="294"/>
      <c r="N177" s="294"/>
      <c r="O177" s="294"/>
      <c r="P177" s="294"/>
      <c r="Q177" s="294"/>
      <c r="R177" s="294">
        <v>130000</v>
      </c>
      <c r="S177" s="367"/>
      <c r="T177" s="489">
        <f t="shared" si="14"/>
        <v>130000</v>
      </c>
      <c r="U177" s="497">
        <f t="shared" si="15"/>
        <v>-130000</v>
      </c>
    </row>
    <row r="178" spans="1:23">
      <c r="A178" s="852"/>
      <c r="B178" s="513" t="s">
        <v>424</v>
      </c>
      <c r="C178" s="294"/>
      <c r="D178" s="294"/>
      <c r="E178" s="294"/>
      <c r="F178" s="294"/>
      <c r="G178" s="294"/>
      <c r="H178" s="294"/>
      <c r="I178" s="294"/>
      <c r="J178" s="294"/>
      <c r="K178" s="489">
        <f t="shared" si="13"/>
        <v>0</v>
      </c>
      <c r="L178" s="294"/>
      <c r="M178" s="294"/>
      <c r="N178" s="294"/>
      <c r="O178" s="294"/>
      <c r="P178" s="294"/>
      <c r="Q178" s="294">
        <v>150000</v>
      </c>
      <c r="R178" s="294"/>
      <c r="S178" s="367"/>
      <c r="T178" s="489">
        <f t="shared" si="14"/>
        <v>150000</v>
      </c>
      <c r="U178" s="497">
        <f t="shared" si="15"/>
        <v>-150000</v>
      </c>
      <c r="V178" s="58"/>
      <c r="W178" s="496"/>
    </row>
    <row r="179" spans="1:23">
      <c r="A179" s="852"/>
      <c r="B179" s="513" t="s">
        <v>425</v>
      </c>
      <c r="C179" s="294"/>
      <c r="D179" s="294"/>
      <c r="E179" s="294"/>
      <c r="F179" s="294"/>
      <c r="G179" s="294"/>
      <c r="H179" s="294"/>
      <c r="I179" s="294"/>
      <c r="J179" s="294"/>
      <c r="K179" s="489">
        <f t="shared" si="13"/>
        <v>0</v>
      </c>
      <c r="L179" s="294"/>
      <c r="M179" s="294"/>
      <c r="N179" s="294"/>
      <c r="O179" s="294"/>
      <c r="P179" s="294"/>
      <c r="Q179" s="294"/>
      <c r="R179" s="294"/>
      <c r="S179" s="367">
        <v>80000</v>
      </c>
      <c r="T179" s="489">
        <f t="shared" si="14"/>
        <v>80000</v>
      </c>
      <c r="U179" s="497">
        <f t="shared" si="15"/>
        <v>-80000</v>
      </c>
      <c r="V179" s="58"/>
      <c r="W179" s="496"/>
    </row>
    <row r="180" spans="1:23">
      <c r="A180" s="852"/>
      <c r="B180" s="513" t="s">
        <v>426</v>
      </c>
      <c r="C180" s="294"/>
      <c r="D180" s="294"/>
      <c r="E180" s="294"/>
      <c r="F180" s="294"/>
      <c r="G180" s="294"/>
      <c r="H180" s="294"/>
      <c r="I180" s="294"/>
      <c r="J180" s="294"/>
      <c r="K180" s="489">
        <f t="shared" si="13"/>
        <v>0</v>
      </c>
      <c r="L180" s="294"/>
      <c r="M180" s="294">
        <v>615000</v>
      </c>
      <c r="N180" s="294"/>
      <c r="O180" s="294"/>
      <c r="P180" s="294"/>
      <c r="Q180" s="294"/>
      <c r="R180" s="294"/>
      <c r="S180" s="367"/>
      <c r="T180" s="489">
        <f t="shared" si="14"/>
        <v>615000</v>
      </c>
      <c r="U180" s="497">
        <f t="shared" si="15"/>
        <v>-615000</v>
      </c>
      <c r="V180" s="58"/>
      <c r="W180" s="496"/>
    </row>
    <row r="181" spans="1:23">
      <c r="A181" s="513"/>
      <c r="B181" s="513" t="s">
        <v>427</v>
      </c>
      <c r="C181" s="294"/>
      <c r="D181" s="294"/>
      <c r="E181" s="294"/>
      <c r="F181" s="294"/>
      <c r="G181" s="294"/>
      <c r="H181" s="294"/>
      <c r="I181" s="294"/>
      <c r="J181" s="294"/>
      <c r="K181" s="489">
        <f t="shared" si="13"/>
        <v>0</v>
      </c>
      <c r="L181" s="294"/>
      <c r="M181" s="294"/>
      <c r="N181" s="294"/>
      <c r="O181" s="294"/>
      <c r="P181" s="294">
        <v>170000</v>
      </c>
      <c r="Q181" s="294"/>
      <c r="R181" s="294"/>
      <c r="S181" s="367"/>
      <c r="T181" s="489">
        <f t="shared" si="14"/>
        <v>170000</v>
      </c>
      <c r="U181" s="497">
        <f t="shared" si="15"/>
        <v>-170000</v>
      </c>
    </row>
    <row r="182" spans="1:23" s="475" customFormat="1">
      <c r="A182" s="516"/>
      <c r="B182" s="516" t="s">
        <v>428</v>
      </c>
      <c r="C182" s="485"/>
      <c r="D182" s="485"/>
      <c r="E182" s="485"/>
      <c r="F182" s="485"/>
      <c r="G182" s="485"/>
      <c r="H182" s="485"/>
      <c r="I182" s="485"/>
      <c r="J182" s="485"/>
      <c r="K182" s="490">
        <f t="shared" si="13"/>
        <v>0</v>
      </c>
      <c r="L182" s="485"/>
      <c r="M182" s="485"/>
      <c r="N182" s="485"/>
      <c r="O182" s="485"/>
      <c r="P182" s="485"/>
      <c r="Q182" s="485">
        <v>400000</v>
      </c>
      <c r="R182" s="485"/>
      <c r="S182" s="484"/>
      <c r="T182" s="490">
        <f t="shared" si="14"/>
        <v>400000</v>
      </c>
      <c r="U182" s="497">
        <f t="shared" si="15"/>
        <v>-400000</v>
      </c>
    </row>
    <row r="183" spans="1:23">
      <c r="A183" s="513"/>
      <c r="B183" s="513" t="s">
        <v>429</v>
      </c>
      <c r="C183" s="294"/>
      <c r="D183" s="294">
        <v>100000</v>
      </c>
      <c r="E183" s="294"/>
      <c r="F183" s="294"/>
      <c r="G183" s="294"/>
      <c r="H183" s="294"/>
      <c r="I183" s="294"/>
      <c r="J183" s="294"/>
      <c r="K183" s="489">
        <f t="shared" si="13"/>
        <v>100000</v>
      </c>
      <c r="L183" s="294"/>
      <c r="M183" s="294"/>
      <c r="N183" s="294"/>
      <c r="O183" s="294"/>
      <c r="P183" s="294"/>
      <c r="Q183" s="294"/>
      <c r="R183" s="294"/>
      <c r="S183" s="367"/>
      <c r="T183" s="489">
        <f t="shared" si="14"/>
        <v>0</v>
      </c>
      <c r="U183" s="497">
        <f t="shared" si="15"/>
        <v>100000</v>
      </c>
    </row>
    <row r="184" spans="1:23">
      <c r="A184" s="513"/>
      <c r="B184" s="513" t="s">
        <v>430</v>
      </c>
      <c r="C184" s="294">
        <v>50000</v>
      </c>
      <c r="D184" s="294"/>
      <c r="E184" s="294"/>
      <c r="F184" s="294"/>
      <c r="G184" s="294"/>
      <c r="H184" s="294"/>
      <c r="I184" s="294"/>
      <c r="J184" s="294"/>
      <c r="K184" s="489">
        <f t="shared" si="13"/>
        <v>50000</v>
      </c>
      <c r="L184" s="294"/>
      <c r="M184" s="294"/>
      <c r="N184" s="294"/>
      <c r="O184" s="294"/>
      <c r="P184" s="294"/>
      <c r="Q184" s="294"/>
      <c r="R184" s="294"/>
      <c r="S184" s="367"/>
      <c r="T184" s="489">
        <f t="shared" si="14"/>
        <v>0</v>
      </c>
      <c r="U184" s="497">
        <f t="shared" si="15"/>
        <v>50000</v>
      </c>
    </row>
    <row r="185" spans="1:23">
      <c r="A185" s="513"/>
      <c r="B185" s="513" t="s">
        <v>431</v>
      </c>
      <c r="C185" s="294">
        <v>100000</v>
      </c>
      <c r="D185" s="294"/>
      <c r="E185" s="294"/>
      <c r="F185" s="294"/>
      <c r="G185" s="294"/>
      <c r="H185" s="294"/>
      <c r="I185" s="294"/>
      <c r="J185" s="294"/>
      <c r="K185" s="489">
        <f t="shared" si="13"/>
        <v>100000</v>
      </c>
      <c r="L185" s="294"/>
      <c r="M185" s="294"/>
      <c r="N185" s="294"/>
      <c r="O185" s="294"/>
      <c r="P185" s="294"/>
      <c r="Q185" s="294"/>
      <c r="R185" s="294"/>
      <c r="S185" s="367"/>
      <c r="T185" s="489">
        <f t="shared" si="14"/>
        <v>0</v>
      </c>
      <c r="U185" s="497">
        <f t="shared" si="15"/>
        <v>100000</v>
      </c>
    </row>
    <row r="186" spans="1:23">
      <c r="A186" s="513"/>
      <c r="B186" s="513" t="s">
        <v>432</v>
      </c>
      <c r="C186" s="294"/>
      <c r="D186" s="294"/>
      <c r="E186" s="294"/>
      <c r="F186" s="294"/>
      <c r="G186" s="294"/>
      <c r="H186" s="294"/>
      <c r="I186" s="294"/>
      <c r="J186" s="294"/>
      <c r="K186" s="489">
        <f t="shared" ref="K186:K212" si="16">SUM(C186:J186)</f>
        <v>0</v>
      </c>
      <c r="L186" s="294"/>
      <c r="M186" s="294"/>
      <c r="N186" s="294"/>
      <c r="O186" s="294"/>
      <c r="P186" s="294"/>
      <c r="Q186" s="294"/>
      <c r="R186" s="294"/>
      <c r="S186" s="367">
        <v>2240000</v>
      </c>
      <c r="T186" s="489">
        <f t="shared" ref="T186:T209" si="17">SUM(L186:S186)</f>
        <v>2240000</v>
      </c>
      <c r="U186" s="497">
        <f t="shared" ref="U186:U209" si="18">SUM(K186-T186)</f>
        <v>-2240000</v>
      </c>
    </row>
    <row r="187" spans="1:23">
      <c r="A187" s="513"/>
      <c r="B187" s="513" t="s">
        <v>433</v>
      </c>
      <c r="C187" s="294">
        <v>75000</v>
      </c>
      <c r="D187" s="294"/>
      <c r="E187" s="294"/>
      <c r="F187" s="294"/>
      <c r="G187" s="294"/>
      <c r="H187" s="294"/>
      <c r="I187" s="294"/>
      <c r="J187" s="294"/>
      <c r="K187" s="489">
        <f t="shared" si="16"/>
        <v>75000</v>
      </c>
      <c r="L187" s="294"/>
      <c r="M187" s="294"/>
      <c r="N187" s="294"/>
      <c r="O187" s="294"/>
      <c r="P187" s="294"/>
      <c r="Q187" s="294"/>
      <c r="R187" s="294"/>
      <c r="S187" s="367"/>
      <c r="T187" s="489">
        <f t="shared" si="17"/>
        <v>0</v>
      </c>
      <c r="U187" s="497">
        <f t="shared" si="18"/>
        <v>75000</v>
      </c>
    </row>
    <row r="188" spans="1:23">
      <c r="A188" s="513"/>
      <c r="B188" s="513" t="s">
        <v>434</v>
      </c>
      <c r="C188" s="294">
        <v>25000</v>
      </c>
      <c r="D188" s="294"/>
      <c r="E188" s="294"/>
      <c r="F188" s="294"/>
      <c r="G188" s="294"/>
      <c r="H188" s="294"/>
      <c r="I188" s="294"/>
      <c r="J188" s="294"/>
      <c r="K188" s="489">
        <f t="shared" si="16"/>
        <v>25000</v>
      </c>
      <c r="L188" s="294"/>
      <c r="M188" s="294"/>
      <c r="N188" s="294"/>
      <c r="O188" s="294"/>
      <c r="P188" s="294"/>
      <c r="Q188" s="294"/>
      <c r="R188" s="294"/>
      <c r="S188" s="367"/>
      <c r="T188" s="489">
        <f t="shared" si="17"/>
        <v>0</v>
      </c>
      <c r="U188" s="497">
        <f t="shared" si="18"/>
        <v>25000</v>
      </c>
    </row>
    <row r="189" spans="1:23">
      <c r="A189" s="513"/>
      <c r="B189" s="513" t="s">
        <v>435</v>
      </c>
      <c r="C189" s="294">
        <v>225000</v>
      </c>
      <c r="D189" s="294"/>
      <c r="E189" s="294"/>
      <c r="F189" s="294"/>
      <c r="G189" s="294"/>
      <c r="H189" s="294"/>
      <c r="I189" s="294"/>
      <c r="J189" s="294"/>
      <c r="K189" s="489">
        <f t="shared" si="16"/>
        <v>225000</v>
      </c>
      <c r="L189" s="294"/>
      <c r="M189" s="294"/>
      <c r="N189" s="294"/>
      <c r="O189" s="294"/>
      <c r="P189" s="294"/>
      <c r="Q189" s="294"/>
      <c r="R189" s="294"/>
      <c r="S189" s="367"/>
      <c r="T189" s="489">
        <f t="shared" si="17"/>
        <v>0</v>
      </c>
      <c r="U189" s="497">
        <f t="shared" si="18"/>
        <v>225000</v>
      </c>
    </row>
    <row r="190" spans="1:23">
      <c r="A190" s="513"/>
      <c r="B190" s="513" t="s">
        <v>436</v>
      </c>
      <c r="C190" s="294">
        <v>150000</v>
      </c>
      <c r="D190" s="294"/>
      <c r="E190" s="294"/>
      <c r="F190" s="294"/>
      <c r="G190" s="294"/>
      <c r="H190" s="294"/>
      <c r="I190" s="294"/>
      <c r="J190" s="294"/>
      <c r="K190" s="489">
        <f t="shared" si="16"/>
        <v>150000</v>
      </c>
      <c r="L190" s="294"/>
      <c r="M190" s="294"/>
      <c r="N190" s="294"/>
      <c r="O190" s="294"/>
      <c r="P190" s="294"/>
      <c r="Q190" s="294"/>
      <c r="R190" s="294"/>
      <c r="S190" s="367"/>
      <c r="T190" s="489">
        <f t="shared" si="17"/>
        <v>0</v>
      </c>
      <c r="U190" s="497">
        <f t="shared" si="18"/>
        <v>150000</v>
      </c>
    </row>
    <row r="191" spans="1:23">
      <c r="A191" s="513"/>
      <c r="B191" s="518" t="s">
        <v>437</v>
      </c>
      <c r="C191" s="519">
        <v>1000000</v>
      </c>
      <c r="D191" s="294"/>
      <c r="E191" s="294"/>
      <c r="F191" s="294"/>
      <c r="G191" s="294"/>
      <c r="H191" s="294"/>
      <c r="I191" s="294"/>
      <c r="J191" s="294"/>
      <c r="K191" s="489">
        <f t="shared" si="16"/>
        <v>1000000</v>
      </c>
      <c r="L191" s="294"/>
      <c r="M191" s="294"/>
      <c r="N191" s="294"/>
      <c r="O191" s="294"/>
      <c r="P191" s="294"/>
      <c r="Q191" s="294"/>
      <c r="R191" s="294"/>
      <c r="S191" s="367"/>
      <c r="T191" s="489">
        <f t="shared" si="17"/>
        <v>0</v>
      </c>
      <c r="U191" s="497">
        <f t="shared" si="18"/>
        <v>1000000</v>
      </c>
    </row>
    <row r="192" spans="1:23">
      <c r="A192" s="513"/>
      <c r="B192" s="513" t="s">
        <v>438</v>
      </c>
      <c r="C192" s="294">
        <v>100000</v>
      </c>
      <c r="D192" s="294"/>
      <c r="E192" s="294"/>
      <c r="F192" s="294"/>
      <c r="G192" s="294"/>
      <c r="H192" s="294"/>
      <c r="I192" s="294"/>
      <c r="J192" s="294"/>
      <c r="K192" s="489">
        <f t="shared" si="16"/>
        <v>100000</v>
      </c>
      <c r="L192" s="294"/>
      <c r="M192" s="294"/>
      <c r="N192" s="294"/>
      <c r="O192" s="294"/>
      <c r="P192" s="294"/>
      <c r="Q192" s="294"/>
      <c r="R192" s="294"/>
      <c r="S192" s="367"/>
      <c r="T192" s="489">
        <f t="shared" si="17"/>
        <v>0</v>
      </c>
      <c r="U192" s="497">
        <f t="shared" si="18"/>
        <v>100000</v>
      </c>
      <c r="W192" s="58"/>
    </row>
    <row r="193" spans="1:23">
      <c r="A193" s="513"/>
      <c r="B193" s="513" t="s">
        <v>439</v>
      </c>
      <c r="C193" s="294">
        <v>100000</v>
      </c>
      <c r="D193" s="294"/>
      <c r="E193" s="294"/>
      <c r="F193" s="294"/>
      <c r="G193" s="294"/>
      <c r="H193" s="294"/>
      <c r="I193" s="294"/>
      <c r="J193" s="294"/>
      <c r="K193" s="489">
        <f t="shared" si="16"/>
        <v>100000</v>
      </c>
      <c r="L193" s="294"/>
      <c r="M193" s="294"/>
      <c r="N193" s="294"/>
      <c r="O193" s="294"/>
      <c r="P193" s="294"/>
      <c r="Q193" s="294"/>
      <c r="R193" s="294"/>
      <c r="S193" s="367"/>
      <c r="T193" s="489">
        <f t="shared" si="17"/>
        <v>0</v>
      </c>
      <c r="U193" s="497">
        <f t="shared" si="18"/>
        <v>100000</v>
      </c>
      <c r="W193" s="58"/>
    </row>
    <row r="194" spans="1:23">
      <c r="A194" s="513"/>
      <c r="B194" s="513" t="s">
        <v>440</v>
      </c>
      <c r="C194" s="294"/>
      <c r="D194" s="294"/>
      <c r="E194" s="294"/>
      <c r="F194" s="294"/>
      <c r="G194" s="294"/>
      <c r="H194" s="294"/>
      <c r="I194" s="294"/>
      <c r="J194" s="294"/>
      <c r="K194" s="489">
        <f t="shared" si="16"/>
        <v>0</v>
      </c>
      <c r="L194" s="294"/>
      <c r="M194" s="294"/>
      <c r="N194" s="294"/>
      <c r="O194" s="294"/>
      <c r="P194" s="294"/>
      <c r="Q194" s="294"/>
      <c r="R194" s="294"/>
      <c r="S194" s="367"/>
      <c r="T194" s="489">
        <f t="shared" si="17"/>
        <v>0</v>
      </c>
      <c r="U194" s="497">
        <f t="shared" si="18"/>
        <v>0</v>
      </c>
      <c r="W194" s="58"/>
    </row>
    <row r="195" spans="1:23">
      <c r="A195" s="513"/>
      <c r="B195" s="513" t="s">
        <v>441</v>
      </c>
      <c r="C195" s="294">
        <v>345000</v>
      </c>
      <c r="D195" s="294"/>
      <c r="E195" s="294"/>
      <c r="F195" s="294"/>
      <c r="G195" s="294"/>
      <c r="H195" s="294"/>
      <c r="I195" s="294"/>
      <c r="J195" s="294"/>
      <c r="K195" s="489">
        <f t="shared" si="16"/>
        <v>345000</v>
      </c>
      <c r="L195" s="294"/>
      <c r="M195" s="294"/>
      <c r="N195" s="294"/>
      <c r="O195" s="294"/>
      <c r="P195" s="294"/>
      <c r="Q195" s="294"/>
      <c r="R195" s="294"/>
      <c r="S195" s="367"/>
      <c r="T195" s="489">
        <f t="shared" si="17"/>
        <v>0</v>
      </c>
      <c r="U195" s="497">
        <f t="shared" si="18"/>
        <v>345000</v>
      </c>
      <c r="W195" s="58"/>
    </row>
    <row r="196" spans="1:23">
      <c r="A196" s="513"/>
      <c r="B196" s="513" t="s">
        <v>442</v>
      </c>
      <c r="C196" s="294">
        <v>500000</v>
      </c>
      <c r="D196" s="294"/>
      <c r="E196" s="294"/>
      <c r="F196" s="294"/>
      <c r="G196" s="294"/>
      <c r="H196" s="294"/>
      <c r="I196" s="294"/>
      <c r="J196" s="294"/>
      <c r="K196" s="489">
        <f t="shared" si="16"/>
        <v>500000</v>
      </c>
      <c r="L196" s="294"/>
      <c r="M196" s="294"/>
      <c r="N196" s="294"/>
      <c r="O196" s="294"/>
      <c r="P196" s="294"/>
      <c r="Q196" s="294"/>
      <c r="R196" s="294"/>
      <c r="S196" s="367"/>
      <c r="T196" s="489">
        <f t="shared" si="17"/>
        <v>0</v>
      </c>
      <c r="U196" s="497">
        <f t="shared" si="18"/>
        <v>500000</v>
      </c>
      <c r="W196" s="58"/>
    </row>
    <row r="197" spans="1:23">
      <c r="A197" s="513"/>
      <c r="B197" s="513" t="s">
        <v>443</v>
      </c>
      <c r="C197" s="294">
        <v>20000</v>
      </c>
      <c r="D197" s="294"/>
      <c r="E197" s="294"/>
      <c r="F197" s="294"/>
      <c r="G197" s="294"/>
      <c r="H197" s="294"/>
      <c r="I197" s="294"/>
      <c r="J197" s="294"/>
      <c r="K197" s="489">
        <f t="shared" si="16"/>
        <v>20000</v>
      </c>
      <c r="L197" s="294"/>
      <c r="M197" s="294"/>
      <c r="N197" s="294"/>
      <c r="O197" s="294"/>
      <c r="P197" s="294"/>
      <c r="Q197" s="294"/>
      <c r="R197" s="294"/>
      <c r="S197" s="367"/>
      <c r="T197" s="489">
        <f t="shared" si="17"/>
        <v>0</v>
      </c>
      <c r="U197" s="497">
        <f t="shared" si="18"/>
        <v>20000</v>
      </c>
      <c r="W197" s="58"/>
    </row>
    <row r="198" spans="1:23">
      <c r="A198" s="513"/>
      <c r="B198" s="513" t="s">
        <v>444</v>
      </c>
      <c r="C198" s="294">
        <v>150000</v>
      </c>
      <c r="D198" s="294"/>
      <c r="E198" s="294"/>
      <c r="F198" s="294"/>
      <c r="G198" s="294"/>
      <c r="H198" s="294"/>
      <c r="I198" s="294"/>
      <c r="J198" s="294"/>
      <c r="K198" s="489">
        <f t="shared" si="16"/>
        <v>150000</v>
      </c>
      <c r="L198" s="294"/>
      <c r="M198" s="294"/>
      <c r="N198" s="294"/>
      <c r="O198" s="294"/>
      <c r="P198" s="294"/>
      <c r="Q198" s="294"/>
      <c r="R198" s="294"/>
      <c r="S198" s="367"/>
      <c r="T198" s="489">
        <f t="shared" si="17"/>
        <v>0</v>
      </c>
      <c r="U198" s="497">
        <f t="shared" si="18"/>
        <v>150000</v>
      </c>
      <c r="W198" s="58"/>
    </row>
    <row r="199" spans="1:23">
      <c r="A199" s="513"/>
      <c r="B199" s="513" t="s">
        <v>445</v>
      </c>
      <c r="C199" s="294">
        <v>100000</v>
      </c>
      <c r="D199" s="294"/>
      <c r="E199" s="294"/>
      <c r="F199" s="294"/>
      <c r="G199" s="294"/>
      <c r="H199" s="294"/>
      <c r="I199" s="294"/>
      <c r="J199" s="294"/>
      <c r="K199" s="489">
        <f t="shared" si="16"/>
        <v>100000</v>
      </c>
      <c r="L199" s="294"/>
      <c r="M199" s="294"/>
      <c r="N199" s="294"/>
      <c r="O199" s="294"/>
      <c r="P199" s="294"/>
      <c r="Q199" s="294"/>
      <c r="R199" s="294"/>
      <c r="S199" s="367"/>
      <c r="T199" s="489">
        <f t="shared" si="17"/>
        <v>0</v>
      </c>
      <c r="U199" s="497">
        <f t="shared" si="18"/>
        <v>100000</v>
      </c>
      <c r="W199" s="58"/>
    </row>
    <row r="200" spans="1:23">
      <c r="A200" s="513"/>
      <c r="B200" s="513" t="s">
        <v>446</v>
      </c>
      <c r="C200" s="294">
        <v>100000</v>
      </c>
      <c r="D200" s="294"/>
      <c r="E200" s="294"/>
      <c r="F200" s="294"/>
      <c r="G200" s="294"/>
      <c r="H200" s="294"/>
      <c r="I200" s="294"/>
      <c r="J200" s="294"/>
      <c r="K200" s="489">
        <f t="shared" si="16"/>
        <v>100000</v>
      </c>
      <c r="L200" s="294"/>
      <c r="M200" s="294"/>
      <c r="N200" s="294"/>
      <c r="O200" s="294"/>
      <c r="P200" s="294"/>
      <c r="Q200" s="294"/>
      <c r="R200" s="294"/>
      <c r="S200" s="367"/>
      <c r="T200" s="489">
        <f t="shared" si="17"/>
        <v>0</v>
      </c>
      <c r="U200" s="497">
        <f t="shared" si="18"/>
        <v>100000</v>
      </c>
      <c r="W200" s="58"/>
    </row>
    <row r="201" spans="1:23">
      <c r="A201" s="513"/>
      <c r="B201" s="513" t="s">
        <v>447</v>
      </c>
      <c r="C201" s="294">
        <v>100000</v>
      </c>
      <c r="D201" s="294"/>
      <c r="E201" s="294"/>
      <c r="F201" s="294"/>
      <c r="G201" s="294"/>
      <c r="H201" s="294"/>
      <c r="I201" s="294"/>
      <c r="J201" s="294"/>
      <c r="K201" s="489">
        <f t="shared" si="16"/>
        <v>100000</v>
      </c>
      <c r="L201" s="294"/>
      <c r="M201" s="294"/>
      <c r="N201" s="294"/>
      <c r="O201" s="294"/>
      <c r="P201" s="294"/>
      <c r="Q201" s="294"/>
      <c r="R201" s="294"/>
      <c r="S201" s="367"/>
      <c r="T201" s="489">
        <f t="shared" si="17"/>
        <v>0</v>
      </c>
      <c r="U201" s="497">
        <f t="shared" si="18"/>
        <v>100000</v>
      </c>
      <c r="W201" s="58"/>
    </row>
    <row r="202" spans="1:23">
      <c r="A202" s="513"/>
      <c r="B202" s="513" t="s">
        <v>448</v>
      </c>
      <c r="C202" s="294"/>
      <c r="D202" s="294">
        <v>1370000</v>
      </c>
      <c r="E202" s="294"/>
      <c r="F202" s="294"/>
      <c r="G202" s="294"/>
      <c r="H202" s="294"/>
      <c r="I202" s="294"/>
      <c r="J202" s="294"/>
      <c r="K202" s="489">
        <f t="shared" si="16"/>
        <v>1370000</v>
      </c>
      <c r="L202" s="294"/>
      <c r="M202" s="294"/>
      <c r="N202" s="294"/>
      <c r="O202" s="294"/>
      <c r="P202" s="294"/>
      <c r="Q202" s="294"/>
      <c r="R202" s="294"/>
      <c r="S202" s="367"/>
      <c r="T202" s="489">
        <f t="shared" si="17"/>
        <v>0</v>
      </c>
      <c r="U202" s="497">
        <f t="shared" si="18"/>
        <v>1370000</v>
      </c>
      <c r="W202" s="58"/>
    </row>
    <row r="203" spans="1:23">
      <c r="A203" s="513"/>
      <c r="B203" s="513" t="s">
        <v>449</v>
      </c>
      <c r="C203" s="294"/>
      <c r="D203" s="294">
        <v>100000</v>
      </c>
      <c r="E203" s="294"/>
      <c r="F203" s="294"/>
      <c r="G203" s="294"/>
      <c r="H203" s="294"/>
      <c r="I203" s="294"/>
      <c r="J203" s="294"/>
      <c r="K203" s="489">
        <f t="shared" si="16"/>
        <v>100000</v>
      </c>
      <c r="L203" s="294"/>
      <c r="M203" s="294"/>
      <c r="N203" s="294"/>
      <c r="O203" s="294"/>
      <c r="P203" s="294"/>
      <c r="Q203" s="294"/>
      <c r="R203" s="294"/>
      <c r="S203" s="367"/>
      <c r="T203" s="489">
        <f t="shared" si="17"/>
        <v>0</v>
      </c>
      <c r="U203" s="497">
        <f t="shared" si="18"/>
        <v>100000</v>
      </c>
      <c r="W203" s="58"/>
    </row>
    <row r="204" spans="1:23">
      <c r="A204" s="513"/>
      <c r="B204" s="513" t="s">
        <v>263</v>
      </c>
      <c r="C204" s="294"/>
      <c r="D204" s="294">
        <v>136000</v>
      </c>
      <c r="E204" s="294"/>
      <c r="F204" s="294"/>
      <c r="G204" s="294"/>
      <c r="H204" s="294"/>
      <c r="I204" s="294"/>
      <c r="J204" s="294"/>
      <c r="K204" s="489">
        <f t="shared" si="16"/>
        <v>136000</v>
      </c>
      <c r="L204" s="294"/>
      <c r="M204" s="294"/>
      <c r="N204" s="294"/>
      <c r="O204" s="294"/>
      <c r="P204" s="294"/>
      <c r="Q204" s="294"/>
      <c r="R204" s="294"/>
      <c r="S204" s="367"/>
      <c r="T204" s="489">
        <f t="shared" si="17"/>
        <v>0</v>
      </c>
      <c r="U204" s="497">
        <f t="shared" si="18"/>
        <v>136000</v>
      </c>
      <c r="W204" s="58"/>
    </row>
    <row r="205" spans="1:23">
      <c r="A205" s="513"/>
      <c r="B205" s="513" t="s">
        <v>450</v>
      </c>
      <c r="C205" s="294"/>
      <c r="D205" s="294">
        <v>136000</v>
      </c>
      <c r="E205" s="294"/>
      <c r="F205" s="294"/>
      <c r="G205" s="294"/>
      <c r="H205" s="294"/>
      <c r="I205" s="294"/>
      <c r="J205" s="294"/>
      <c r="K205" s="489">
        <f t="shared" si="16"/>
        <v>136000</v>
      </c>
      <c r="L205" s="294"/>
      <c r="M205" s="294"/>
      <c r="N205" s="294"/>
      <c r="O205" s="294"/>
      <c r="P205" s="294"/>
      <c r="Q205" s="294"/>
      <c r="R205" s="294"/>
      <c r="S205" s="367"/>
      <c r="T205" s="489">
        <f t="shared" si="17"/>
        <v>0</v>
      </c>
      <c r="U205" s="497">
        <f t="shared" si="18"/>
        <v>136000</v>
      </c>
      <c r="W205" s="58"/>
    </row>
    <row r="206" spans="1:23">
      <c r="A206" s="513"/>
      <c r="B206" s="513" t="s">
        <v>451</v>
      </c>
      <c r="C206" s="294">
        <v>100000</v>
      </c>
      <c r="D206" s="294"/>
      <c r="E206" s="294"/>
      <c r="F206" s="294"/>
      <c r="G206" s="294"/>
      <c r="H206" s="294"/>
      <c r="I206" s="294"/>
      <c r="J206" s="294"/>
      <c r="K206" s="489">
        <f t="shared" si="16"/>
        <v>100000</v>
      </c>
      <c r="L206" s="294"/>
      <c r="M206" s="294"/>
      <c r="N206" s="294"/>
      <c r="O206" s="294"/>
      <c r="P206" s="294"/>
      <c r="Q206" s="294"/>
      <c r="R206" s="294"/>
      <c r="S206" s="367"/>
      <c r="T206" s="489">
        <f t="shared" si="17"/>
        <v>0</v>
      </c>
      <c r="U206" s="497">
        <f t="shared" si="18"/>
        <v>100000</v>
      </c>
      <c r="W206" s="58"/>
    </row>
    <row r="207" spans="1:23">
      <c r="A207" s="513"/>
      <c r="B207" s="513" t="s">
        <v>452</v>
      </c>
      <c r="C207" s="294">
        <v>331000</v>
      </c>
      <c r="D207" s="294"/>
      <c r="E207" s="294"/>
      <c r="F207" s="294"/>
      <c r="G207" s="294"/>
      <c r="H207" s="294"/>
      <c r="I207" s="294"/>
      <c r="J207" s="294"/>
      <c r="K207" s="489">
        <f t="shared" si="16"/>
        <v>331000</v>
      </c>
      <c r="L207" s="294"/>
      <c r="M207" s="294"/>
      <c r="N207" s="294"/>
      <c r="O207" s="294"/>
      <c r="P207" s="294"/>
      <c r="Q207" s="294"/>
      <c r="R207" s="294"/>
      <c r="S207" s="367"/>
      <c r="T207" s="489">
        <f t="shared" si="17"/>
        <v>0</v>
      </c>
      <c r="U207" s="497">
        <f t="shared" si="18"/>
        <v>331000</v>
      </c>
      <c r="W207" s="58"/>
    </row>
    <row r="208" spans="1:23">
      <c r="A208" s="513"/>
      <c r="B208" s="513" t="s">
        <v>453</v>
      </c>
      <c r="C208" s="294"/>
      <c r="D208" s="294">
        <v>1000000</v>
      </c>
      <c r="E208" s="294"/>
      <c r="F208" s="294"/>
      <c r="G208" s="294"/>
      <c r="H208" s="294"/>
      <c r="I208" s="294"/>
      <c r="J208" s="294"/>
      <c r="K208" s="489">
        <f t="shared" si="16"/>
        <v>1000000</v>
      </c>
      <c r="L208" s="294"/>
      <c r="M208" s="294"/>
      <c r="N208" s="294"/>
      <c r="O208" s="294"/>
      <c r="P208" s="294"/>
      <c r="Q208" s="294"/>
      <c r="R208" s="294"/>
      <c r="S208" s="367"/>
      <c r="T208" s="489">
        <f t="shared" si="17"/>
        <v>0</v>
      </c>
      <c r="U208" s="497">
        <f t="shared" si="18"/>
        <v>1000000</v>
      </c>
      <c r="W208" s="58"/>
    </row>
    <row r="209" spans="1:23">
      <c r="A209" s="513"/>
      <c r="B209" s="513" t="s">
        <v>454</v>
      </c>
      <c r="C209" s="294">
        <v>120000</v>
      </c>
      <c r="D209" s="294"/>
      <c r="E209" s="294"/>
      <c r="F209" s="294"/>
      <c r="G209" s="294"/>
      <c r="H209" s="294"/>
      <c r="I209" s="294"/>
      <c r="J209" s="294"/>
      <c r="K209" s="489">
        <f t="shared" si="16"/>
        <v>120000</v>
      </c>
      <c r="L209" s="294"/>
      <c r="M209" s="294"/>
      <c r="N209" s="294"/>
      <c r="O209" s="294"/>
      <c r="P209" s="294"/>
      <c r="Q209" s="294"/>
      <c r="R209" s="294"/>
      <c r="S209" s="367"/>
      <c r="T209" s="489">
        <f t="shared" si="17"/>
        <v>0</v>
      </c>
      <c r="U209" s="497">
        <f t="shared" si="18"/>
        <v>120000</v>
      </c>
      <c r="W209" s="58"/>
    </row>
    <row r="210" spans="1:23">
      <c r="A210" s="513"/>
      <c r="B210" s="513" t="s">
        <v>455</v>
      </c>
      <c r="C210" s="294">
        <v>1000000</v>
      </c>
      <c r="D210" s="294"/>
      <c r="E210" s="294"/>
      <c r="F210" s="294"/>
      <c r="G210" s="294"/>
      <c r="H210" s="294"/>
      <c r="I210" s="294"/>
      <c r="J210" s="294"/>
      <c r="K210" s="489">
        <f t="shared" si="16"/>
        <v>1000000</v>
      </c>
      <c r="L210" s="294"/>
      <c r="M210" s="294"/>
      <c r="N210" s="294"/>
      <c r="O210" s="294"/>
      <c r="P210" s="294"/>
      <c r="Q210" s="294"/>
      <c r="R210" s="294"/>
      <c r="S210" s="367"/>
      <c r="T210" s="489">
        <f t="shared" ref="T210:T251" si="19">SUM(L210:S210)</f>
        <v>0</v>
      </c>
      <c r="U210" s="497">
        <f t="shared" ref="U210:U251" si="20">SUM(K210-T210)</f>
        <v>1000000</v>
      </c>
      <c r="W210" s="496"/>
    </row>
    <row r="211" spans="1:23">
      <c r="A211" s="513"/>
      <c r="B211" s="513" t="s">
        <v>456</v>
      </c>
      <c r="C211" s="294">
        <v>300000</v>
      </c>
      <c r="D211" s="294"/>
      <c r="E211" s="294"/>
      <c r="F211" s="294"/>
      <c r="G211" s="294"/>
      <c r="H211" s="294"/>
      <c r="I211" s="294"/>
      <c r="J211" s="294"/>
      <c r="K211" s="489">
        <f t="shared" si="16"/>
        <v>300000</v>
      </c>
      <c r="L211" s="294"/>
      <c r="M211" s="294"/>
      <c r="N211" s="294"/>
      <c r="O211" s="294"/>
      <c r="P211" s="294"/>
      <c r="Q211" s="294"/>
      <c r="R211" s="294"/>
      <c r="S211" s="367"/>
      <c r="T211" s="489">
        <f t="shared" si="19"/>
        <v>0</v>
      </c>
      <c r="U211" s="497">
        <f t="shared" si="20"/>
        <v>300000</v>
      </c>
      <c r="W211" s="496"/>
    </row>
    <row r="212" spans="1:23">
      <c r="A212" s="513"/>
      <c r="B212" s="513" t="s">
        <v>457</v>
      </c>
      <c r="C212" s="294">
        <v>200000</v>
      </c>
      <c r="D212" s="294"/>
      <c r="E212" s="294"/>
      <c r="F212" s="294"/>
      <c r="G212" s="294"/>
      <c r="H212" s="294"/>
      <c r="I212" s="294"/>
      <c r="J212" s="294"/>
      <c r="K212" s="489">
        <f t="shared" si="16"/>
        <v>200000</v>
      </c>
      <c r="L212" s="294"/>
      <c r="M212" s="294"/>
      <c r="N212" s="294"/>
      <c r="O212" s="294"/>
      <c r="P212" s="294"/>
      <c r="Q212" s="294"/>
      <c r="R212" s="294"/>
      <c r="S212" s="367"/>
      <c r="T212" s="489">
        <f t="shared" si="19"/>
        <v>0</v>
      </c>
      <c r="U212" s="497">
        <f t="shared" si="20"/>
        <v>200000</v>
      </c>
      <c r="W212" s="496"/>
    </row>
    <row r="213" spans="1:23">
      <c r="A213" s="513"/>
      <c r="B213" s="513" t="s">
        <v>458</v>
      </c>
      <c r="C213" s="294">
        <v>60000</v>
      </c>
      <c r="D213" s="294"/>
      <c r="E213" s="294"/>
      <c r="F213" s="294"/>
      <c r="G213" s="294"/>
      <c r="H213" s="294"/>
      <c r="I213" s="294"/>
      <c r="J213" s="294"/>
      <c r="K213" s="489">
        <f t="shared" ref="K213:K251" si="21">SUM(C213:J213)</f>
        <v>60000</v>
      </c>
      <c r="L213" s="294"/>
      <c r="M213" s="294"/>
      <c r="N213" s="294"/>
      <c r="O213" s="294"/>
      <c r="P213" s="294"/>
      <c r="Q213" s="294"/>
      <c r="R213" s="294"/>
      <c r="S213" s="367"/>
      <c r="T213" s="489">
        <f t="shared" si="19"/>
        <v>0</v>
      </c>
      <c r="U213" s="497">
        <f t="shared" si="20"/>
        <v>60000</v>
      </c>
      <c r="W213" s="496"/>
    </row>
    <row r="214" spans="1:23">
      <c r="A214" s="513"/>
      <c r="B214" s="513" t="s">
        <v>459</v>
      </c>
      <c r="C214" s="294">
        <v>150000</v>
      </c>
      <c r="D214" s="294"/>
      <c r="E214" s="294"/>
      <c r="F214" s="294"/>
      <c r="G214" s="294"/>
      <c r="H214" s="294"/>
      <c r="I214" s="294"/>
      <c r="J214" s="294"/>
      <c r="K214" s="489">
        <f t="shared" si="21"/>
        <v>150000</v>
      </c>
      <c r="L214" s="294"/>
      <c r="M214" s="294"/>
      <c r="N214" s="294"/>
      <c r="O214" s="294"/>
      <c r="P214" s="294"/>
      <c r="Q214" s="294"/>
      <c r="R214" s="294"/>
      <c r="S214" s="367"/>
      <c r="T214" s="489">
        <f t="shared" si="19"/>
        <v>0</v>
      </c>
      <c r="U214" s="497">
        <f t="shared" si="20"/>
        <v>150000</v>
      </c>
      <c r="W214" s="496"/>
    </row>
    <row r="215" spans="1:23">
      <c r="A215" s="513"/>
      <c r="B215" s="513" t="s">
        <v>460</v>
      </c>
      <c r="C215" s="294">
        <v>50000</v>
      </c>
      <c r="D215" s="294"/>
      <c r="E215" s="294"/>
      <c r="F215" s="294"/>
      <c r="G215" s="294"/>
      <c r="H215" s="294"/>
      <c r="I215" s="294"/>
      <c r="J215" s="294"/>
      <c r="K215" s="489">
        <f t="shared" si="21"/>
        <v>50000</v>
      </c>
      <c r="L215" s="294"/>
      <c r="M215" s="294"/>
      <c r="N215" s="294"/>
      <c r="O215" s="294"/>
      <c r="P215" s="294"/>
      <c r="Q215" s="294"/>
      <c r="R215" s="294"/>
      <c r="S215" s="367"/>
      <c r="T215" s="489">
        <f t="shared" si="19"/>
        <v>0</v>
      </c>
      <c r="U215" s="497">
        <f t="shared" si="20"/>
        <v>50000</v>
      </c>
      <c r="W215" s="496"/>
    </row>
    <row r="216" spans="1:23">
      <c r="A216" s="513"/>
      <c r="B216" s="513" t="s">
        <v>461</v>
      </c>
      <c r="C216" s="294">
        <v>50000</v>
      </c>
      <c r="D216" s="294"/>
      <c r="E216" s="294"/>
      <c r="F216" s="294"/>
      <c r="G216" s="294"/>
      <c r="H216" s="294"/>
      <c r="I216" s="294"/>
      <c r="J216" s="294"/>
      <c r="K216" s="489">
        <f t="shared" si="21"/>
        <v>50000</v>
      </c>
      <c r="L216" s="294"/>
      <c r="M216" s="294"/>
      <c r="N216" s="294"/>
      <c r="O216" s="294"/>
      <c r="P216" s="294"/>
      <c r="Q216" s="294"/>
      <c r="R216" s="294"/>
      <c r="S216" s="367"/>
      <c r="T216" s="489">
        <f t="shared" si="19"/>
        <v>0</v>
      </c>
      <c r="U216" s="497">
        <f t="shared" si="20"/>
        <v>50000</v>
      </c>
      <c r="W216" s="496"/>
    </row>
    <row r="217" spans="1:23">
      <c r="A217" s="513"/>
      <c r="B217" s="513" t="s">
        <v>462</v>
      </c>
      <c r="C217" s="294"/>
      <c r="D217" s="294">
        <v>700000</v>
      </c>
      <c r="E217" s="294"/>
      <c r="F217" s="294"/>
      <c r="G217" s="294"/>
      <c r="H217" s="294"/>
      <c r="I217" s="294"/>
      <c r="J217" s="294"/>
      <c r="K217" s="489">
        <f t="shared" si="21"/>
        <v>700000</v>
      </c>
      <c r="L217" s="294"/>
      <c r="M217" s="294"/>
      <c r="N217" s="294"/>
      <c r="O217" s="294"/>
      <c r="P217" s="294"/>
      <c r="Q217" s="294"/>
      <c r="R217" s="294"/>
      <c r="S217" s="367"/>
      <c r="T217" s="489">
        <f t="shared" si="19"/>
        <v>0</v>
      </c>
      <c r="U217" s="497">
        <f t="shared" si="20"/>
        <v>700000</v>
      </c>
      <c r="W217" s="496"/>
    </row>
    <row r="218" spans="1:23">
      <c r="A218" s="513"/>
      <c r="B218" s="513" t="s">
        <v>463</v>
      </c>
      <c r="C218" s="294">
        <v>120000</v>
      </c>
      <c r="D218" s="294"/>
      <c r="E218" s="294"/>
      <c r="F218" s="294"/>
      <c r="G218" s="294"/>
      <c r="H218" s="294"/>
      <c r="I218" s="294"/>
      <c r="J218" s="294"/>
      <c r="K218" s="489">
        <f t="shared" si="21"/>
        <v>120000</v>
      </c>
      <c r="L218" s="294"/>
      <c r="M218" s="294"/>
      <c r="N218" s="294"/>
      <c r="O218" s="294"/>
      <c r="P218" s="294"/>
      <c r="Q218" s="294"/>
      <c r="R218" s="294"/>
      <c r="S218" s="367"/>
      <c r="T218" s="489">
        <f t="shared" si="19"/>
        <v>0</v>
      </c>
      <c r="U218" s="497">
        <f t="shared" si="20"/>
        <v>120000</v>
      </c>
      <c r="V218" s="496"/>
    </row>
    <row r="219" spans="1:23">
      <c r="A219" s="513"/>
      <c r="B219" s="513" t="s">
        <v>464</v>
      </c>
      <c r="C219" s="294">
        <v>60000</v>
      </c>
      <c r="D219" s="294"/>
      <c r="E219" s="294"/>
      <c r="F219" s="294"/>
      <c r="G219" s="294"/>
      <c r="H219" s="294"/>
      <c r="I219" s="294"/>
      <c r="J219" s="294"/>
      <c r="K219" s="489">
        <f t="shared" si="21"/>
        <v>60000</v>
      </c>
      <c r="L219" s="294"/>
      <c r="M219" s="294"/>
      <c r="N219" s="294"/>
      <c r="O219" s="294"/>
      <c r="P219" s="294"/>
      <c r="Q219" s="294"/>
      <c r="R219" s="294"/>
      <c r="S219" s="367"/>
      <c r="T219" s="489">
        <f t="shared" si="19"/>
        <v>0</v>
      </c>
      <c r="U219" s="497">
        <f t="shared" si="20"/>
        <v>60000</v>
      </c>
      <c r="V219" s="496"/>
    </row>
    <row r="220" spans="1:23">
      <c r="A220" s="513"/>
      <c r="B220" s="513" t="s">
        <v>465</v>
      </c>
      <c r="C220" s="294"/>
      <c r="D220" s="294"/>
      <c r="E220" s="294"/>
      <c r="F220" s="294"/>
      <c r="G220" s="294"/>
      <c r="H220" s="294"/>
      <c r="I220" s="294"/>
      <c r="J220" s="294"/>
      <c r="K220" s="489">
        <f t="shared" si="21"/>
        <v>0</v>
      </c>
      <c r="L220" s="294"/>
      <c r="M220" s="294"/>
      <c r="N220" s="294"/>
      <c r="O220" s="294"/>
      <c r="P220" s="294">
        <v>1000000</v>
      </c>
      <c r="Q220" s="294"/>
      <c r="R220" s="294"/>
      <c r="S220" s="367"/>
      <c r="T220" s="489">
        <f t="shared" si="19"/>
        <v>1000000</v>
      </c>
      <c r="U220" s="497">
        <f t="shared" si="20"/>
        <v>-1000000</v>
      </c>
      <c r="V220" s="496"/>
    </row>
    <row r="221" spans="1:23">
      <c r="A221" s="513"/>
      <c r="B221" s="513" t="s">
        <v>466</v>
      </c>
      <c r="C221" s="294">
        <v>25000</v>
      </c>
      <c r="D221" s="294"/>
      <c r="E221" s="294"/>
      <c r="F221" s="294"/>
      <c r="G221" s="294"/>
      <c r="H221" s="294"/>
      <c r="I221" s="294"/>
      <c r="J221" s="294"/>
      <c r="K221" s="489">
        <f t="shared" si="21"/>
        <v>25000</v>
      </c>
      <c r="L221" s="294"/>
      <c r="M221" s="294"/>
      <c r="N221" s="294"/>
      <c r="O221" s="294"/>
      <c r="P221" s="294"/>
      <c r="Q221" s="294"/>
      <c r="R221" s="294"/>
      <c r="S221" s="367"/>
      <c r="T221" s="489">
        <f t="shared" si="19"/>
        <v>0</v>
      </c>
      <c r="U221" s="497">
        <f t="shared" si="20"/>
        <v>25000</v>
      </c>
      <c r="V221" s="496"/>
    </row>
    <row r="222" spans="1:23">
      <c r="A222" s="513"/>
      <c r="B222" s="513" t="s">
        <v>467</v>
      </c>
      <c r="C222" s="294">
        <v>50000</v>
      </c>
      <c r="D222" s="294"/>
      <c r="E222" s="294"/>
      <c r="F222" s="294"/>
      <c r="G222" s="294"/>
      <c r="H222" s="294"/>
      <c r="I222" s="294"/>
      <c r="J222" s="294"/>
      <c r="K222" s="489">
        <f t="shared" si="21"/>
        <v>50000</v>
      </c>
      <c r="L222" s="294"/>
      <c r="M222" s="294"/>
      <c r="N222" s="294"/>
      <c r="O222" s="294"/>
      <c r="P222" s="294"/>
      <c r="Q222" s="294"/>
      <c r="R222" s="294"/>
      <c r="S222" s="367"/>
      <c r="T222" s="489">
        <f t="shared" si="19"/>
        <v>0</v>
      </c>
      <c r="U222" s="497">
        <f t="shared" si="20"/>
        <v>50000</v>
      </c>
      <c r="V222" s="496"/>
    </row>
    <row r="223" spans="1:23">
      <c r="A223" s="513"/>
      <c r="B223" s="513" t="s">
        <v>468</v>
      </c>
      <c r="C223" s="294"/>
      <c r="D223" s="294"/>
      <c r="E223" s="294">
        <v>201381</v>
      </c>
      <c r="F223" s="294"/>
      <c r="G223" s="294"/>
      <c r="H223" s="294"/>
      <c r="I223" s="294"/>
      <c r="J223" s="294"/>
      <c r="K223" s="489">
        <f t="shared" si="21"/>
        <v>201381</v>
      </c>
      <c r="L223" s="294"/>
      <c r="M223" s="294"/>
      <c r="N223" s="294"/>
      <c r="O223" s="294"/>
      <c r="P223" s="294"/>
      <c r="Q223" s="294"/>
      <c r="R223" s="294"/>
      <c r="S223" s="367"/>
      <c r="T223" s="489">
        <f t="shared" si="19"/>
        <v>0</v>
      </c>
      <c r="U223" s="497">
        <f t="shared" si="20"/>
        <v>201381</v>
      </c>
      <c r="V223" s="496"/>
    </row>
    <row r="224" spans="1:23">
      <c r="A224" s="513"/>
      <c r="B224" s="513" t="s">
        <v>469</v>
      </c>
      <c r="C224" s="294">
        <v>200000</v>
      </c>
      <c r="D224" s="294"/>
      <c r="E224" s="294"/>
      <c r="F224" s="294"/>
      <c r="G224" s="294"/>
      <c r="H224" s="294"/>
      <c r="I224" s="294"/>
      <c r="J224" s="294"/>
      <c r="K224" s="489">
        <f t="shared" si="21"/>
        <v>200000</v>
      </c>
      <c r="L224" s="294"/>
      <c r="M224" s="294"/>
      <c r="N224" s="294"/>
      <c r="O224" s="294"/>
      <c r="P224" s="294"/>
      <c r="Q224" s="294"/>
      <c r="R224" s="294"/>
      <c r="S224" s="367"/>
      <c r="T224" s="489">
        <f t="shared" si="19"/>
        <v>0</v>
      </c>
      <c r="U224" s="497">
        <f t="shared" si="20"/>
        <v>200000</v>
      </c>
      <c r="V224" s="496"/>
    </row>
    <row r="225" spans="1:22">
      <c r="A225" s="513"/>
      <c r="B225" s="513" t="s">
        <v>470</v>
      </c>
      <c r="C225" s="294"/>
      <c r="D225" s="294">
        <v>300000</v>
      </c>
      <c r="E225" s="294"/>
      <c r="F225" s="294"/>
      <c r="G225" s="294"/>
      <c r="H225" s="294"/>
      <c r="I225" s="294"/>
      <c r="J225" s="294"/>
      <c r="K225" s="489">
        <f t="shared" si="21"/>
        <v>300000</v>
      </c>
      <c r="L225" s="294"/>
      <c r="M225" s="294"/>
      <c r="N225" s="294"/>
      <c r="O225" s="294"/>
      <c r="P225" s="294"/>
      <c r="Q225" s="294"/>
      <c r="R225" s="294"/>
      <c r="S225" s="367"/>
      <c r="T225" s="489">
        <f t="shared" si="19"/>
        <v>0</v>
      </c>
      <c r="U225" s="497">
        <f t="shared" si="20"/>
        <v>300000</v>
      </c>
      <c r="V225" s="496">
        <f>R252+L252</f>
        <v>17750000</v>
      </c>
    </row>
    <row r="226" spans="1:22">
      <c r="A226" s="513"/>
      <c r="B226" s="513" t="s">
        <v>471</v>
      </c>
      <c r="C226" s="294">
        <v>100000</v>
      </c>
      <c r="D226" s="294"/>
      <c r="E226" s="294"/>
      <c r="F226" s="294"/>
      <c r="G226" s="294"/>
      <c r="H226" s="294"/>
      <c r="I226" s="294"/>
      <c r="J226" s="294"/>
      <c r="K226" s="489">
        <f t="shared" si="21"/>
        <v>100000</v>
      </c>
      <c r="L226" s="294"/>
      <c r="M226" s="294"/>
      <c r="N226" s="294"/>
      <c r="O226" s="294"/>
      <c r="P226" s="294"/>
      <c r="Q226" s="294"/>
      <c r="R226" s="294"/>
      <c r="S226" s="367"/>
      <c r="T226" s="489">
        <f t="shared" si="19"/>
        <v>0</v>
      </c>
      <c r="U226" s="497">
        <f t="shared" si="20"/>
        <v>100000</v>
      </c>
      <c r="V226" s="496"/>
    </row>
    <row r="227" spans="1:22">
      <c r="A227" s="513"/>
      <c r="B227" s="513" t="s">
        <v>472</v>
      </c>
      <c r="C227" s="294">
        <v>1000000</v>
      </c>
      <c r="D227" s="294"/>
      <c r="E227" s="294"/>
      <c r="F227" s="294"/>
      <c r="G227" s="294"/>
      <c r="H227" s="294"/>
      <c r="I227" s="294"/>
      <c r="J227" s="294"/>
      <c r="K227" s="489">
        <f t="shared" si="21"/>
        <v>1000000</v>
      </c>
      <c r="L227" s="294"/>
      <c r="M227" s="294"/>
      <c r="N227" s="294"/>
      <c r="O227" s="294"/>
      <c r="P227" s="294"/>
      <c r="Q227" s="294"/>
      <c r="R227" s="294"/>
      <c r="S227" s="367"/>
      <c r="T227" s="489">
        <f t="shared" si="19"/>
        <v>0</v>
      </c>
      <c r="U227" s="497">
        <f t="shared" si="20"/>
        <v>1000000</v>
      </c>
      <c r="V227" s="496"/>
    </row>
    <row r="228" spans="1:22">
      <c r="A228" s="513"/>
      <c r="B228" s="513" t="s">
        <v>473</v>
      </c>
      <c r="C228" s="294">
        <v>100000</v>
      </c>
      <c r="D228" s="294"/>
      <c r="E228" s="294"/>
      <c r="F228" s="294"/>
      <c r="G228" s="294"/>
      <c r="H228" s="294"/>
      <c r="I228" s="294"/>
      <c r="J228" s="294"/>
      <c r="K228" s="489">
        <f t="shared" si="21"/>
        <v>100000</v>
      </c>
      <c r="L228" s="294"/>
      <c r="M228" s="294"/>
      <c r="N228" s="294"/>
      <c r="O228" s="294"/>
      <c r="P228" s="294"/>
      <c r="Q228" s="294"/>
      <c r="R228" s="294"/>
      <c r="S228" s="367"/>
      <c r="T228" s="489">
        <f t="shared" si="19"/>
        <v>0</v>
      </c>
      <c r="U228" s="497">
        <f t="shared" si="20"/>
        <v>100000</v>
      </c>
      <c r="V228" s="496"/>
    </row>
    <row r="229" spans="1:22">
      <c r="A229" s="513"/>
      <c r="B229" s="513" t="s">
        <v>474</v>
      </c>
      <c r="C229" s="294"/>
      <c r="D229" s="294"/>
      <c r="E229" s="294"/>
      <c r="F229" s="294">
        <v>800000</v>
      </c>
      <c r="G229" s="294"/>
      <c r="H229" s="294"/>
      <c r="I229" s="294"/>
      <c r="J229" s="294"/>
      <c r="K229" s="489">
        <f t="shared" si="21"/>
        <v>800000</v>
      </c>
      <c r="L229" s="294"/>
      <c r="M229" s="294"/>
      <c r="N229" s="294"/>
      <c r="O229" s="294"/>
      <c r="P229" s="294"/>
      <c r="Q229" s="294"/>
      <c r="R229" s="294"/>
      <c r="S229" s="367"/>
      <c r="T229" s="489">
        <f t="shared" si="19"/>
        <v>0</v>
      </c>
      <c r="U229" s="497">
        <f t="shared" si="20"/>
        <v>800000</v>
      </c>
      <c r="V229" s="496"/>
    </row>
    <row r="230" spans="1:22">
      <c r="A230" s="513"/>
      <c r="B230" s="513" t="s">
        <v>475</v>
      </c>
      <c r="C230" s="294">
        <v>150000</v>
      </c>
      <c r="D230" s="294"/>
      <c r="E230" s="294"/>
      <c r="F230" s="294"/>
      <c r="G230" s="294"/>
      <c r="H230" s="294"/>
      <c r="I230" s="294"/>
      <c r="J230" s="294"/>
      <c r="K230" s="489">
        <f t="shared" si="21"/>
        <v>150000</v>
      </c>
      <c r="L230" s="294"/>
      <c r="M230" s="294"/>
      <c r="N230" s="294"/>
      <c r="O230" s="294"/>
      <c r="P230" s="294"/>
      <c r="Q230" s="294"/>
      <c r="R230" s="294"/>
      <c r="S230" s="367"/>
      <c r="T230" s="489">
        <f t="shared" si="19"/>
        <v>0</v>
      </c>
      <c r="U230" s="497">
        <f t="shared" si="20"/>
        <v>150000</v>
      </c>
      <c r="V230" s="496"/>
    </row>
    <row r="231" spans="1:22">
      <c r="A231" s="513"/>
      <c r="B231" s="513" t="s">
        <v>476</v>
      </c>
      <c r="C231" s="294">
        <v>1830000</v>
      </c>
      <c r="D231" s="294"/>
      <c r="E231" s="294"/>
      <c r="F231" s="294"/>
      <c r="G231" s="294"/>
      <c r="H231" s="294"/>
      <c r="I231" s="294"/>
      <c r="J231" s="294"/>
      <c r="K231" s="489">
        <f t="shared" si="21"/>
        <v>1830000</v>
      </c>
      <c r="L231" s="294"/>
      <c r="M231" s="294"/>
      <c r="N231" s="294"/>
      <c r="O231" s="294"/>
      <c r="P231" s="294"/>
      <c r="Q231" s="294"/>
      <c r="R231" s="294"/>
      <c r="S231" s="367"/>
      <c r="T231" s="489">
        <f t="shared" si="19"/>
        <v>0</v>
      </c>
      <c r="U231" s="497">
        <f t="shared" si="20"/>
        <v>1830000</v>
      </c>
      <c r="V231" s="496"/>
    </row>
    <row r="232" spans="1:22">
      <c r="A232" s="513"/>
      <c r="B232" s="513" t="s">
        <v>477</v>
      </c>
      <c r="C232" s="294"/>
      <c r="D232" s="294"/>
      <c r="E232" s="294"/>
      <c r="F232" s="294"/>
      <c r="G232" s="294"/>
      <c r="H232" s="294"/>
      <c r="I232" s="294"/>
      <c r="J232" s="294"/>
      <c r="K232" s="489">
        <f t="shared" si="21"/>
        <v>0</v>
      </c>
      <c r="L232" s="294">
        <v>15000000</v>
      </c>
      <c r="M232" s="294"/>
      <c r="N232" s="294"/>
      <c r="O232" s="294"/>
      <c r="P232" s="294"/>
      <c r="Q232" s="294"/>
      <c r="R232" s="294"/>
      <c r="S232" s="367"/>
      <c r="T232" s="489">
        <f t="shared" si="19"/>
        <v>15000000</v>
      </c>
      <c r="U232" s="497">
        <f t="shared" si="20"/>
        <v>-15000000</v>
      </c>
      <c r="V232" s="496"/>
    </row>
    <row r="233" spans="1:22">
      <c r="A233" s="513"/>
      <c r="B233" s="513" t="s">
        <v>478</v>
      </c>
      <c r="C233" s="294"/>
      <c r="D233" s="294"/>
      <c r="E233" s="294">
        <v>47000</v>
      </c>
      <c r="F233" s="294"/>
      <c r="G233" s="294"/>
      <c r="H233" s="294"/>
      <c r="I233" s="294"/>
      <c r="J233" s="294"/>
      <c r="K233" s="489">
        <f t="shared" si="21"/>
        <v>47000</v>
      </c>
      <c r="L233" s="294"/>
      <c r="M233" s="294"/>
      <c r="N233" s="294"/>
      <c r="O233" s="294"/>
      <c r="P233" s="294"/>
      <c r="Q233" s="294"/>
      <c r="R233" s="294"/>
      <c r="S233" s="367"/>
      <c r="T233" s="489">
        <f t="shared" si="19"/>
        <v>0</v>
      </c>
      <c r="U233" s="497">
        <f t="shared" si="20"/>
        <v>47000</v>
      </c>
      <c r="V233" s="496"/>
    </row>
    <row r="234" spans="1:22">
      <c r="A234" s="513"/>
      <c r="B234" s="513" t="s">
        <v>479</v>
      </c>
      <c r="C234" s="294"/>
      <c r="D234" s="294"/>
      <c r="E234" s="294"/>
      <c r="F234" s="294"/>
      <c r="G234" s="294"/>
      <c r="H234" s="294">
        <v>5152000</v>
      </c>
      <c r="I234" s="294"/>
      <c r="J234" s="294"/>
      <c r="K234" s="489">
        <f t="shared" si="21"/>
        <v>5152000</v>
      </c>
      <c r="L234" s="294"/>
      <c r="M234" s="294"/>
      <c r="N234" s="294"/>
      <c r="O234" s="294"/>
      <c r="P234" s="294"/>
      <c r="Q234" s="294"/>
      <c r="R234" s="294"/>
      <c r="S234" s="367"/>
      <c r="T234" s="489">
        <f t="shared" si="19"/>
        <v>0</v>
      </c>
      <c r="U234" s="497">
        <f t="shared" si="20"/>
        <v>5152000</v>
      </c>
      <c r="V234" s="496"/>
    </row>
    <row r="235" spans="1:22">
      <c r="A235" s="513"/>
      <c r="B235" s="513" t="s">
        <v>480</v>
      </c>
      <c r="C235" s="294"/>
      <c r="D235" s="294"/>
      <c r="E235" s="294"/>
      <c r="F235" s="294"/>
      <c r="G235" s="294">
        <v>552000</v>
      </c>
      <c r="H235" s="294"/>
      <c r="I235" s="294"/>
      <c r="J235" s="294"/>
      <c r="K235" s="489">
        <f t="shared" si="21"/>
        <v>552000</v>
      </c>
      <c r="L235" s="294"/>
      <c r="M235" s="294"/>
      <c r="N235" s="294"/>
      <c r="O235" s="294"/>
      <c r="P235" s="294"/>
      <c r="Q235" s="294"/>
      <c r="R235" s="294"/>
      <c r="S235" s="367"/>
      <c r="T235" s="489">
        <f t="shared" si="19"/>
        <v>0</v>
      </c>
      <c r="U235" s="497">
        <f t="shared" si="20"/>
        <v>552000</v>
      </c>
      <c r="V235" s="496"/>
    </row>
    <row r="236" spans="1:22">
      <c r="A236" s="513"/>
      <c r="B236" s="513" t="s">
        <v>481</v>
      </c>
      <c r="C236" s="294"/>
      <c r="D236" s="294"/>
      <c r="E236" s="294"/>
      <c r="F236" s="294"/>
      <c r="G236" s="294">
        <v>500000</v>
      </c>
      <c r="H236" s="294"/>
      <c r="I236" s="294"/>
      <c r="J236" s="294"/>
      <c r="K236" s="489">
        <f t="shared" si="21"/>
        <v>500000</v>
      </c>
      <c r="L236" s="294"/>
      <c r="M236" s="294"/>
      <c r="N236" s="294"/>
      <c r="O236" s="294"/>
      <c r="P236" s="294"/>
      <c r="Q236" s="294"/>
      <c r="R236" s="294"/>
      <c r="S236" s="367"/>
      <c r="T236" s="489">
        <f t="shared" si="19"/>
        <v>0</v>
      </c>
      <c r="U236" s="497">
        <f t="shared" si="20"/>
        <v>500000</v>
      </c>
      <c r="V236" s="496"/>
    </row>
    <row r="237" spans="1:22">
      <c r="A237" s="513"/>
      <c r="B237" s="513" t="s">
        <v>482</v>
      </c>
      <c r="C237" s="294">
        <v>100000</v>
      </c>
      <c r="D237" s="294"/>
      <c r="E237" s="294"/>
      <c r="F237" s="294"/>
      <c r="G237" s="294"/>
      <c r="H237" s="294"/>
      <c r="I237" s="294"/>
      <c r="J237" s="294"/>
      <c r="K237" s="489">
        <f t="shared" si="21"/>
        <v>100000</v>
      </c>
      <c r="L237" s="294"/>
      <c r="M237" s="294"/>
      <c r="N237" s="294"/>
      <c r="O237" s="294"/>
      <c r="P237" s="294"/>
      <c r="Q237" s="294"/>
      <c r="R237" s="294"/>
      <c r="S237" s="367"/>
      <c r="T237" s="489">
        <f t="shared" si="19"/>
        <v>0</v>
      </c>
      <c r="U237" s="497">
        <f t="shared" si="20"/>
        <v>100000</v>
      </c>
      <c r="V237" s="496"/>
    </row>
    <row r="238" spans="1:22">
      <c r="A238" s="513"/>
      <c r="B238" s="513" t="s">
        <v>483</v>
      </c>
      <c r="C238" s="294">
        <v>100000</v>
      </c>
      <c r="D238" s="294"/>
      <c r="E238" s="294"/>
      <c r="F238" s="294"/>
      <c r="G238" s="294"/>
      <c r="H238" s="294"/>
      <c r="I238" s="294"/>
      <c r="J238" s="294"/>
      <c r="K238" s="489">
        <f t="shared" si="21"/>
        <v>100000</v>
      </c>
      <c r="L238" s="294"/>
      <c r="M238" s="294"/>
      <c r="N238" s="294"/>
      <c r="O238" s="294"/>
      <c r="P238" s="294"/>
      <c r="Q238" s="294"/>
      <c r="R238" s="294"/>
      <c r="S238" s="367"/>
      <c r="T238" s="489">
        <f t="shared" si="19"/>
        <v>0</v>
      </c>
      <c r="U238" s="497">
        <f t="shared" si="20"/>
        <v>100000</v>
      </c>
      <c r="V238" s="496"/>
    </row>
    <row r="239" spans="1:22">
      <c r="A239" s="513"/>
      <c r="B239" s="513" t="s">
        <v>484</v>
      </c>
      <c r="C239" s="294">
        <v>100000</v>
      </c>
      <c r="D239" s="294"/>
      <c r="E239" s="294"/>
      <c r="F239" s="294"/>
      <c r="G239" s="294"/>
      <c r="H239" s="294"/>
      <c r="I239" s="294"/>
      <c r="J239" s="294"/>
      <c r="K239" s="489">
        <f t="shared" si="21"/>
        <v>100000</v>
      </c>
      <c r="L239" s="294"/>
      <c r="M239" s="294"/>
      <c r="N239" s="294"/>
      <c r="O239" s="294"/>
      <c r="P239" s="294"/>
      <c r="Q239" s="294"/>
      <c r="R239" s="294"/>
      <c r="S239" s="367"/>
      <c r="T239" s="489">
        <f t="shared" si="19"/>
        <v>0</v>
      </c>
      <c r="U239" s="497">
        <f t="shared" si="20"/>
        <v>100000</v>
      </c>
      <c r="V239" s="496"/>
    </row>
    <row r="240" spans="1:22">
      <c r="A240" s="513"/>
      <c r="B240" s="513" t="s">
        <v>485</v>
      </c>
      <c r="C240" s="294">
        <v>500000</v>
      </c>
      <c r="D240" s="294"/>
      <c r="E240" s="294"/>
      <c r="F240" s="294"/>
      <c r="G240" s="294"/>
      <c r="H240" s="294"/>
      <c r="I240" s="294"/>
      <c r="J240" s="294"/>
      <c r="K240" s="489">
        <f t="shared" si="21"/>
        <v>500000</v>
      </c>
      <c r="L240" s="294"/>
      <c r="M240" s="294"/>
      <c r="N240" s="294"/>
      <c r="O240" s="294"/>
      <c r="P240" s="294"/>
      <c r="Q240" s="294"/>
      <c r="R240" s="294"/>
      <c r="S240" s="367"/>
      <c r="T240" s="489">
        <f t="shared" si="19"/>
        <v>0</v>
      </c>
      <c r="U240" s="497">
        <f t="shared" si="20"/>
        <v>500000</v>
      </c>
      <c r="V240" s="496"/>
    </row>
    <row r="241" spans="1:25">
      <c r="A241" s="513"/>
      <c r="B241" s="513" t="s">
        <v>486</v>
      </c>
      <c r="C241" s="294">
        <v>65000</v>
      </c>
      <c r="D241" s="294"/>
      <c r="E241" s="294"/>
      <c r="F241" s="294"/>
      <c r="G241" s="294"/>
      <c r="H241" s="294"/>
      <c r="I241" s="294"/>
      <c r="J241" s="294"/>
      <c r="K241" s="489">
        <f t="shared" si="21"/>
        <v>65000</v>
      </c>
      <c r="L241" s="294"/>
      <c r="M241" s="294"/>
      <c r="N241" s="294"/>
      <c r="O241" s="294"/>
      <c r="P241" s="294"/>
      <c r="Q241" s="294"/>
      <c r="R241" s="294"/>
      <c r="S241" s="367"/>
      <c r="T241" s="489">
        <f t="shared" si="19"/>
        <v>0</v>
      </c>
      <c r="U241" s="497">
        <f t="shared" si="20"/>
        <v>65000</v>
      </c>
      <c r="V241" s="496"/>
    </row>
    <row r="242" spans="1:25">
      <c r="A242" s="513"/>
      <c r="B242" s="513" t="s">
        <v>487</v>
      </c>
      <c r="C242" s="294"/>
      <c r="D242" s="294">
        <v>100000</v>
      </c>
      <c r="E242" s="294"/>
      <c r="F242" s="294"/>
      <c r="G242" s="294"/>
      <c r="H242" s="294"/>
      <c r="I242" s="294"/>
      <c r="J242" s="294"/>
      <c r="K242" s="489">
        <f t="shared" si="21"/>
        <v>100000</v>
      </c>
      <c r="L242" s="294"/>
      <c r="M242" s="294"/>
      <c r="N242" s="294"/>
      <c r="O242" s="294"/>
      <c r="P242" s="294"/>
      <c r="Q242" s="294"/>
      <c r="R242" s="294"/>
      <c r="S242" s="367"/>
      <c r="T242" s="489">
        <f t="shared" si="19"/>
        <v>0</v>
      </c>
      <c r="U242" s="497">
        <f t="shared" si="20"/>
        <v>100000</v>
      </c>
      <c r="V242" s="496"/>
    </row>
    <row r="243" spans="1:25">
      <c r="A243" s="513"/>
      <c r="B243" s="513" t="s">
        <v>292</v>
      </c>
      <c r="C243" s="294"/>
      <c r="D243" s="294"/>
      <c r="E243" s="294"/>
      <c r="F243" s="294"/>
      <c r="G243" s="294">
        <v>30000</v>
      </c>
      <c r="H243" s="294"/>
      <c r="I243" s="294"/>
      <c r="J243" s="294"/>
      <c r="K243" s="489">
        <f t="shared" si="21"/>
        <v>30000</v>
      </c>
      <c r="L243" s="294"/>
      <c r="M243" s="294"/>
      <c r="N243" s="294"/>
      <c r="O243" s="294"/>
      <c r="P243" s="294"/>
      <c r="Q243" s="294"/>
      <c r="R243" s="294"/>
      <c r="S243" s="367"/>
      <c r="T243" s="489">
        <f t="shared" si="19"/>
        <v>0</v>
      </c>
      <c r="U243" s="497">
        <f t="shared" si="20"/>
        <v>30000</v>
      </c>
      <c r="V243" s="496"/>
    </row>
    <row r="244" spans="1:25">
      <c r="A244" s="513"/>
      <c r="B244" s="513" t="s">
        <v>488</v>
      </c>
      <c r="C244" s="294">
        <v>2000000</v>
      </c>
      <c r="D244" s="294"/>
      <c r="E244" s="294"/>
      <c r="F244" s="294"/>
      <c r="G244" s="294"/>
      <c r="H244" s="294"/>
      <c r="I244" s="294"/>
      <c r="J244" s="294"/>
      <c r="K244" s="489">
        <f t="shared" si="21"/>
        <v>2000000</v>
      </c>
      <c r="L244" s="294"/>
      <c r="M244" s="294"/>
      <c r="N244" s="294"/>
      <c r="O244" s="294"/>
      <c r="P244" s="294"/>
      <c r="Q244" s="294"/>
      <c r="R244" s="294"/>
      <c r="S244" s="367"/>
      <c r="T244" s="489">
        <f t="shared" si="19"/>
        <v>0</v>
      </c>
      <c r="U244" s="497">
        <f t="shared" si="20"/>
        <v>2000000</v>
      </c>
      <c r="V244" s="496"/>
    </row>
    <row r="245" spans="1:25">
      <c r="A245" s="513"/>
      <c r="B245" s="513" t="s">
        <v>366</v>
      </c>
      <c r="C245" s="294">
        <v>600000</v>
      </c>
      <c r="D245" s="294"/>
      <c r="E245" s="294"/>
      <c r="F245" s="294"/>
      <c r="G245" s="294"/>
      <c r="H245" s="294"/>
      <c r="I245" s="294"/>
      <c r="J245" s="294"/>
      <c r="K245" s="489">
        <f t="shared" si="21"/>
        <v>600000</v>
      </c>
      <c r="L245" s="294"/>
      <c r="M245" s="294"/>
      <c r="N245" s="294"/>
      <c r="O245" s="294"/>
      <c r="P245" s="294"/>
      <c r="Q245" s="294"/>
      <c r="R245" s="294"/>
      <c r="S245" s="367"/>
      <c r="T245" s="489">
        <f t="shared" si="19"/>
        <v>0</v>
      </c>
      <c r="U245" s="497">
        <f t="shared" si="20"/>
        <v>600000</v>
      </c>
      <c r="V245" s="496"/>
    </row>
    <row r="246" spans="1:25">
      <c r="A246" s="513"/>
      <c r="B246" s="513" t="s">
        <v>489</v>
      </c>
      <c r="C246" s="294"/>
      <c r="D246" s="294"/>
      <c r="E246" s="294"/>
      <c r="F246" s="294"/>
      <c r="G246" s="294"/>
      <c r="H246" s="294"/>
      <c r="I246" s="526"/>
      <c r="J246" s="294"/>
      <c r="K246" s="489">
        <f t="shared" si="21"/>
        <v>0</v>
      </c>
      <c r="L246" s="294"/>
      <c r="M246" s="294"/>
      <c r="N246" s="294"/>
      <c r="O246" s="294"/>
      <c r="P246" s="294"/>
      <c r="Q246" s="294"/>
      <c r="R246" s="294"/>
      <c r="S246" s="367"/>
      <c r="T246" s="489">
        <f t="shared" si="19"/>
        <v>0</v>
      </c>
      <c r="U246" s="497">
        <f t="shared" si="20"/>
        <v>0</v>
      </c>
      <c r="V246" s="496"/>
    </row>
    <row r="247" spans="1:25">
      <c r="A247" s="513"/>
      <c r="B247" s="513"/>
      <c r="C247" s="294"/>
      <c r="D247" s="294"/>
      <c r="E247" s="294"/>
      <c r="F247" s="294"/>
      <c r="G247" s="294"/>
      <c r="H247" s="294"/>
      <c r="I247" s="294"/>
      <c r="J247" s="294"/>
      <c r="K247" s="489">
        <f t="shared" si="21"/>
        <v>0</v>
      </c>
      <c r="L247" s="294"/>
      <c r="M247" s="294"/>
      <c r="N247" s="294"/>
      <c r="O247" s="294"/>
      <c r="P247" s="294"/>
      <c r="Q247" s="294"/>
      <c r="R247" s="294"/>
      <c r="S247" s="367"/>
      <c r="T247" s="489">
        <f t="shared" si="19"/>
        <v>0</v>
      </c>
      <c r="U247" s="497">
        <f t="shared" si="20"/>
        <v>0</v>
      </c>
      <c r="V247" s="496"/>
    </row>
    <row r="248" spans="1:25">
      <c r="A248" s="513"/>
      <c r="B248" s="513"/>
      <c r="C248" s="294"/>
      <c r="D248" s="294"/>
      <c r="E248" s="294"/>
      <c r="F248" s="294"/>
      <c r="G248" s="294"/>
      <c r="H248" s="294"/>
      <c r="I248" s="294"/>
      <c r="J248" s="294"/>
      <c r="K248" s="489">
        <f t="shared" si="21"/>
        <v>0</v>
      </c>
      <c r="L248" s="294"/>
      <c r="M248" s="294"/>
      <c r="N248" s="294"/>
      <c r="O248" s="294"/>
      <c r="P248" s="294"/>
      <c r="Q248" s="294"/>
      <c r="R248" s="294"/>
      <c r="S248" s="367"/>
      <c r="T248" s="489">
        <f t="shared" si="19"/>
        <v>0</v>
      </c>
      <c r="U248" s="497">
        <f t="shared" si="20"/>
        <v>0</v>
      </c>
      <c r="V248" s="496"/>
    </row>
    <row r="249" spans="1:25">
      <c r="A249" s="513"/>
      <c r="B249" s="513"/>
      <c r="C249" s="294"/>
      <c r="D249" s="294"/>
      <c r="E249" s="294"/>
      <c r="F249" s="294"/>
      <c r="G249" s="294"/>
      <c r="H249" s="294"/>
      <c r="I249" s="294"/>
      <c r="J249" s="294"/>
      <c r="K249" s="489">
        <f t="shared" si="21"/>
        <v>0</v>
      </c>
      <c r="L249" s="294"/>
      <c r="M249" s="294"/>
      <c r="N249" s="294"/>
      <c r="O249" s="294"/>
      <c r="P249" s="294"/>
      <c r="Q249" s="294"/>
      <c r="R249" s="294"/>
      <c r="S249" s="367"/>
      <c r="T249" s="489">
        <f t="shared" si="19"/>
        <v>0</v>
      </c>
      <c r="U249" s="497">
        <f t="shared" si="20"/>
        <v>0</v>
      </c>
      <c r="V249" s="496"/>
    </row>
    <row r="250" spans="1:25">
      <c r="A250" s="513"/>
      <c r="B250" s="513"/>
      <c r="C250" s="294"/>
      <c r="D250" s="294"/>
      <c r="E250" s="294"/>
      <c r="F250" s="294"/>
      <c r="G250" s="294"/>
      <c r="H250" s="294"/>
      <c r="I250" s="294"/>
      <c r="J250" s="294"/>
      <c r="K250" s="489">
        <f t="shared" si="21"/>
        <v>0</v>
      </c>
      <c r="L250" s="294"/>
      <c r="M250" s="294"/>
      <c r="N250" s="294"/>
      <c r="O250" s="294"/>
      <c r="P250" s="294"/>
      <c r="Q250" s="294"/>
      <c r="R250" s="294"/>
      <c r="S250" s="367"/>
      <c r="T250" s="489">
        <f t="shared" si="19"/>
        <v>0</v>
      </c>
      <c r="U250" s="497">
        <f t="shared" si="20"/>
        <v>0</v>
      </c>
      <c r="V250" s="496" t="s">
        <v>490</v>
      </c>
      <c r="W250" s="477">
        <v>135000</v>
      </c>
      <c r="X250" s="477" t="s">
        <v>491</v>
      </c>
    </row>
    <row r="251" spans="1:25">
      <c r="A251" s="513"/>
      <c r="B251" s="513"/>
      <c r="C251" s="294"/>
      <c r="D251" s="294"/>
      <c r="E251" s="294"/>
      <c r="F251" s="294"/>
      <c r="G251" s="294"/>
      <c r="H251" s="294"/>
      <c r="I251" s="294"/>
      <c r="J251" s="294"/>
      <c r="K251" s="489">
        <f t="shared" si="21"/>
        <v>0</v>
      </c>
      <c r="L251" s="294"/>
      <c r="M251" s="294"/>
      <c r="N251" s="294"/>
      <c r="O251" s="294"/>
      <c r="P251" s="294"/>
      <c r="Q251" s="294"/>
      <c r="R251" s="294"/>
      <c r="S251" s="367"/>
      <c r="T251" s="489">
        <f t="shared" si="19"/>
        <v>0</v>
      </c>
      <c r="U251" s="497">
        <f t="shared" si="20"/>
        <v>0</v>
      </c>
      <c r="V251" s="496" t="s">
        <v>492</v>
      </c>
      <c r="W251" s="477">
        <v>250000</v>
      </c>
      <c r="X251" s="496">
        <f>W251+W252</f>
        <v>296000</v>
      </c>
      <c r="Y251" s="477" t="s">
        <v>493</v>
      </c>
    </row>
    <row r="252" spans="1:25" s="476" customFormat="1">
      <c r="A252" s="522"/>
      <c r="B252" s="522"/>
      <c r="C252" s="489">
        <f>SUM(C8:C251)</f>
        <v>25001500</v>
      </c>
      <c r="D252" s="489">
        <f>SUM(D8:D251)</f>
        <v>17005500</v>
      </c>
      <c r="E252" s="489">
        <f>SUM(E8:E251)</f>
        <v>1577881</v>
      </c>
      <c r="F252" s="489">
        <f>SUM(F8:F251)</f>
        <v>800000</v>
      </c>
      <c r="G252" s="489">
        <f>SUM(G41:G251)</f>
        <v>8598250</v>
      </c>
      <c r="H252" s="489">
        <f>SUM(H8:H251)</f>
        <v>60139226</v>
      </c>
      <c r="I252" s="489"/>
      <c r="J252" s="489"/>
      <c r="K252" s="489">
        <f>SUM(K8:K251)</f>
        <v>142042357</v>
      </c>
      <c r="L252" s="489">
        <f>SUM(L8:L251)</f>
        <v>16000000</v>
      </c>
      <c r="M252" s="489">
        <f>SUM(M8:M251)</f>
        <v>615000</v>
      </c>
      <c r="N252" s="489">
        <f>SUM(N8:N251)</f>
        <v>0</v>
      </c>
      <c r="O252" s="489">
        <f>SUM(O8:O251)</f>
        <v>0</v>
      </c>
      <c r="P252" s="489">
        <f>SUM(P9:P251)</f>
        <v>56427000</v>
      </c>
      <c r="Q252" s="489">
        <f>SUM(Q8:Q251)</f>
        <v>3863000</v>
      </c>
      <c r="R252" s="489">
        <f>SUM(R9:R251)</f>
        <v>1750000</v>
      </c>
      <c r="S252" s="489">
        <f>SUM(S9:S251)</f>
        <v>105180000</v>
      </c>
      <c r="T252" s="489">
        <f>SUM(T8:T251)</f>
        <v>183835000</v>
      </c>
      <c r="U252" s="497">
        <f>SUM(U8:U251)</f>
        <v>22440116</v>
      </c>
      <c r="V252" s="529" t="s">
        <v>494</v>
      </c>
      <c r="W252" s="529">
        <v>46000</v>
      </c>
      <c r="X252" s="476">
        <v>392000</v>
      </c>
      <c r="Y252" s="476" t="s">
        <v>495</v>
      </c>
    </row>
    <row r="253" spans="1:25">
      <c r="A253" s="58"/>
      <c r="B253" s="523"/>
      <c r="C253" s="524">
        <f>SUM(MODUS!I169)</f>
        <v>25001500</v>
      </c>
      <c r="D253" s="524">
        <f>SUM(MULTI!M60)</f>
        <v>17005500</v>
      </c>
      <c r="E253" s="524"/>
      <c r="F253" s="524"/>
      <c r="G253" s="524"/>
      <c r="H253" s="524"/>
      <c r="I253" s="524"/>
      <c r="J253" s="524"/>
      <c r="K253" s="527"/>
      <c r="L253" s="524"/>
      <c r="M253" s="524"/>
      <c r="N253" s="524"/>
      <c r="O253" s="524"/>
      <c r="P253" s="524"/>
      <c r="Q253" s="524"/>
      <c r="R253" s="524"/>
      <c r="S253" s="530"/>
      <c r="T253" s="527"/>
      <c r="U253" s="527">
        <f>SUM(K252-T252+U8)</f>
        <v>22440116</v>
      </c>
      <c r="V253" s="496"/>
      <c r="W253" s="496"/>
      <c r="X253" s="496">
        <f>SUM(X251:X252)</f>
        <v>688000</v>
      </c>
    </row>
    <row r="254" spans="1:25">
      <c r="A254" s="58"/>
      <c r="B254" s="523"/>
      <c r="C254" s="525">
        <f>C252-C253</f>
        <v>0</v>
      </c>
      <c r="D254" s="525">
        <f>D252-D253</f>
        <v>0</v>
      </c>
      <c r="E254" s="525"/>
      <c r="F254" s="525"/>
      <c r="G254" s="525"/>
      <c r="H254" s="525"/>
      <c r="I254" s="525"/>
      <c r="J254" s="525"/>
      <c r="K254" s="528"/>
      <c r="L254" s="525"/>
      <c r="M254" s="525"/>
      <c r="N254" s="525"/>
      <c r="O254" s="525"/>
      <c r="P254" s="525"/>
      <c r="Q254" s="525"/>
      <c r="R254" s="525"/>
      <c r="S254" s="531"/>
      <c r="T254" s="528"/>
      <c r="U254" s="528"/>
      <c r="V254" s="496">
        <v>2750000</v>
      </c>
      <c r="W254" s="496">
        <v>28920000</v>
      </c>
    </row>
    <row r="255" spans="1:25">
      <c r="A255" s="58"/>
      <c r="B255" s="828" t="s">
        <v>496</v>
      </c>
      <c r="C255" s="828"/>
      <c r="D255" s="828"/>
      <c r="E255" s="828"/>
      <c r="F255" s="828"/>
      <c r="G255" s="828"/>
      <c r="H255" s="828"/>
      <c r="I255" s="828"/>
      <c r="J255" s="828"/>
      <c r="K255" s="828"/>
      <c r="L255" s="828"/>
      <c r="M255" s="828"/>
      <c r="N255" s="828"/>
      <c r="O255" s="828"/>
      <c r="P255" s="828"/>
      <c r="Q255" s="828"/>
      <c r="R255" s="828"/>
      <c r="S255" s="829"/>
      <c r="T255" s="828"/>
      <c r="U255" s="828"/>
      <c r="V255" s="496">
        <f>X253</f>
        <v>688000</v>
      </c>
      <c r="W255" s="496">
        <f>V256+W254</f>
        <v>32358000</v>
      </c>
    </row>
    <row r="256" spans="1:25">
      <c r="A256" s="58"/>
      <c r="C256" s="848" t="s">
        <v>497</v>
      </c>
      <c r="D256" s="848"/>
      <c r="L256" s="829" t="s">
        <v>498</v>
      </c>
      <c r="M256" s="829"/>
      <c r="N256" s="492"/>
      <c r="O256" s="492"/>
      <c r="P256" s="492"/>
      <c r="Q256" s="492"/>
      <c r="V256" s="496">
        <f>V254+V255</f>
        <v>3438000</v>
      </c>
      <c r="W256" s="496">
        <f>W255-U253</f>
        <v>9917884</v>
      </c>
    </row>
    <row r="257" spans="1:24">
      <c r="A257" s="58"/>
      <c r="D257" s="492"/>
      <c r="U257" s="529">
        <f>U252-U253</f>
        <v>0</v>
      </c>
      <c r="V257" s="496"/>
      <c r="W257" s="496"/>
    </row>
    <row r="258" spans="1:24">
      <c r="A258" s="58"/>
      <c r="V258" s="496"/>
      <c r="W258" s="496"/>
      <c r="X258" s="496"/>
    </row>
    <row r="259" spans="1:24">
      <c r="A259" s="58"/>
      <c r="D259" s="532"/>
      <c r="E259" s="532"/>
      <c r="F259" s="532"/>
      <c r="G259" s="532"/>
      <c r="H259" s="532"/>
      <c r="I259" s="532"/>
      <c r="J259" s="532"/>
      <c r="K259" s="532"/>
      <c r="V259" s="496"/>
    </row>
    <row r="260" spans="1:24">
      <c r="A260" s="58"/>
      <c r="B260" s="533"/>
      <c r="C260" s="534"/>
      <c r="D260" s="534"/>
      <c r="E260" s="532"/>
      <c r="F260" s="532"/>
      <c r="G260" s="532"/>
      <c r="H260" s="532"/>
      <c r="I260" s="532"/>
      <c r="J260" s="532"/>
      <c r="K260" s="532"/>
      <c r="V260" s="496"/>
    </row>
    <row r="261" spans="1:24">
      <c r="B261" s="535"/>
      <c r="C261" s="849" t="s">
        <v>117</v>
      </c>
      <c r="D261" s="849"/>
      <c r="L261" s="850" t="s">
        <v>499</v>
      </c>
      <c r="M261" s="850"/>
      <c r="N261" s="536"/>
      <c r="O261" s="536"/>
      <c r="P261" s="536"/>
      <c r="Q261" s="536"/>
      <c r="R261" s="536"/>
      <c r="S261" s="538"/>
      <c r="T261" s="536"/>
      <c r="V261" s="496"/>
    </row>
    <row r="262" spans="1:24">
      <c r="C262" s="829" t="s">
        <v>500</v>
      </c>
      <c r="D262" s="829"/>
      <c r="L262" s="851" t="s">
        <v>501</v>
      </c>
      <c r="M262" s="851"/>
      <c r="N262" s="537"/>
      <c r="O262" s="537"/>
      <c r="P262" s="537"/>
      <c r="Q262" s="537"/>
      <c r="R262" s="537"/>
      <c r="S262" s="537"/>
      <c r="T262" s="539"/>
      <c r="V262" s="496"/>
    </row>
    <row r="263" spans="1:24">
      <c r="V263" s="496"/>
    </row>
    <row r="264" spans="1:24">
      <c r="R264" s="496"/>
      <c r="S264" s="496"/>
      <c r="T264" s="529"/>
      <c r="V264" s="496"/>
    </row>
    <row r="265" spans="1:24">
      <c r="R265" s="496"/>
      <c r="S265" s="496"/>
      <c r="T265" s="529"/>
      <c r="V265" s="496"/>
    </row>
    <row r="266" spans="1:24">
      <c r="R266" s="496"/>
      <c r="S266" s="496"/>
      <c r="T266" s="529"/>
      <c r="V266" s="496"/>
    </row>
    <row r="267" spans="1:24">
      <c r="R267" s="496"/>
      <c r="S267" s="496"/>
      <c r="T267" s="529"/>
      <c r="V267" s="496"/>
    </row>
    <row r="268" spans="1:24">
      <c r="R268" s="496"/>
      <c r="S268" s="496"/>
      <c r="T268" s="529"/>
      <c r="V268" s="496"/>
    </row>
    <row r="269" spans="1:24">
      <c r="R269" s="496"/>
      <c r="S269" s="496"/>
      <c r="T269" s="529"/>
      <c r="V269" s="496"/>
    </row>
    <row r="270" spans="1:24">
      <c r="R270" s="496"/>
      <c r="S270" s="496"/>
      <c r="T270" s="529"/>
      <c r="V270" s="496"/>
    </row>
    <row r="271" spans="1:24">
      <c r="R271" s="496"/>
      <c r="S271" s="496"/>
      <c r="T271" s="529"/>
      <c r="V271" s="496"/>
    </row>
    <row r="272" spans="1:24">
      <c r="R272" s="496"/>
      <c r="S272" s="496"/>
      <c r="T272" s="529"/>
      <c r="V272" s="496"/>
    </row>
    <row r="273" spans="18:22">
      <c r="R273" s="496"/>
      <c r="S273" s="496"/>
      <c r="T273" s="529"/>
      <c r="V273" s="496"/>
    </row>
    <row r="274" spans="18:22">
      <c r="R274" s="496"/>
      <c r="S274" s="496"/>
      <c r="T274" s="529"/>
      <c r="V274" s="496"/>
    </row>
    <row r="275" spans="18:22">
      <c r="R275" s="496"/>
      <c r="S275" s="496"/>
      <c r="T275" s="529"/>
      <c r="V275" s="496"/>
    </row>
    <row r="276" spans="18:22">
      <c r="R276" s="496"/>
      <c r="S276" s="496"/>
      <c r="T276" s="529"/>
      <c r="V276" s="496"/>
    </row>
    <row r="277" spans="18:22">
      <c r="R277" s="496"/>
      <c r="S277" s="496"/>
      <c r="T277" s="529"/>
      <c r="V277" s="496"/>
    </row>
    <row r="278" spans="18:22">
      <c r="R278" s="496"/>
      <c r="S278" s="496"/>
      <c r="T278" s="529"/>
      <c r="V278" s="496"/>
    </row>
    <row r="279" spans="18:22">
      <c r="R279" s="496"/>
      <c r="S279" s="496"/>
      <c r="T279" s="529"/>
      <c r="V279" s="496"/>
    </row>
    <row r="280" spans="18:22">
      <c r="R280" s="496"/>
      <c r="S280" s="496"/>
      <c r="T280" s="529"/>
      <c r="V280" s="496"/>
    </row>
    <row r="281" spans="18:22">
      <c r="R281" s="496"/>
      <c r="S281" s="496"/>
      <c r="T281" s="529"/>
      <c r="V281" s="496"/>
    </row>
    <row r="282" spans="18:22">
      <c r="R282" s="496"/>
      <c r="S282" s="496"/>
      <c r="T282" s="529"/>
      <c r="V282" s="496"/>
    </row>
    <row r="283" spans="18:22">
      <c r="R283" s="496"/>
      <c r="S283" s="496"/>
      <c r="T283" s="529"/>
      <c r="V283" s="496"/>
    </row>
    <row r="284" spans="18:22">
      <c r="R284" s="496"/>
      <c r="S284" s="496"/>
      <c r="T284" s="529"/>
      <c r="V284" s="496"/>
    </row>
    <row r="285" spans="18:22">
      <c r="R285" s="496"/>
      <c r="S285" s="496"/>
      <c r="T285" s="529"/>
      <c r="V285" s="496"/>
    </row>
    <row r="286" spans="18:22">
      <c r="R286" s="496"/>
      <c r="S286" s="496"/>
      <c r="T286" s="529"/>
      <c r="V286" s="496"/>
    </row>
    <row r="287" spans="18:22">
      <c r="R287" s="496"/>
      <c r="S287" s="496"/>
      <c r="T287" s="529"/>
      <c r="V287" s="496"/>
    </row>
    <row r="288" spans="18:22">
      <c r="R288" s="496"/>
      <c r="S288" s="496"/>
      <c r="T288" s="529"/>
      <c r="V288" s="496"/>
    </row>
    <row r="289" spans="18:24">
      <c r="R289" s="496"/>
      <c r="S289" s="496"/>
      <c r="T289" s="529"/>
      <c r="V289" s="496"/>
    </row>
    <row r="290" spans="18:24">
      <c r="R290" s="496"/>
      <c r="S290" s="496"/>
      <c r="T290" s="529"/>
      <c r="V290" s="496"/>
      <c r="X290" s="58"/>
    </row>
    <row r="291" spans="18:24">
      <c r="R291" s="496"/>
      <c r="S291" s="496"/>
      <c r="T291" s="529"/>
      <c r="V291" s="496"/>
    </row>
    <row r="292" spans="18:24">
      <c r="R292" s="496"/>
      <c r="S292" s="496"/>
      <c r="T292" s="529"/>
      <c r="V292" s="496"/>
    </row>
    <row r="293" spans="18:24">
      <c r="R293" s="496"/>
      <c r="S293" s="496"/>
      <c r="T293" s="529"/>
      <c r="V293" s="496"/>
    </row>
    <row r="294" spans="18:24">
      <c r="R294" s="496"/>
      <c r="S294" s="496"/>
      <c r="T294" s="529"/>
      <c r="V294" s="496"/>
    </row>
    <row r="295" spans="18:24">
      <c r="R295" s="496"/>
      <c r="S295" s="496"/>
      <c r="T295" s="529"/>
      <c r="V295" s="496"/>
    </row>
    <row r="296" spans="18:24">
      <c r="R296" s="496"/>
      <c r="S296" s="496"/>
      <c r="T296" s="529"/>
      <c r="V296" s="496"/>
    </row>
    <row r="297" spans="18:24">
      <c r="R297" s="496"/>
      <c r="S297" s="496"/>
      <c r="T297" s="529"/>
      <c r="V297" s="496"/>
    </row>
    <row r="298" spans="18:24">
      <c r="R298" s="496"/>
      <c r="S298" s="496"/>
      <c r="T298" s="529"/>
      <c r="V298" s="496"/>
    </row>
    <row r="299" spans="18:24">
      <c r="R299" s="496"/>
      <c r="S299" s="496"/>
      <c r="T299" s="529"/>
      <c r="V299" s="496"/>
    </row>
    <row r="300" spans="18:24">
      <c r="R300" s="496"/>
      <c r="S300" s="496"/>
      <c r="T300" s="529"/>
      <c r="V300" s="496"/>
    </row>
    <row r="301" spans="18:24">
      <c r="R301" s="496"/>
      <c r="S301" s="496"/>
      <c r="T301" s="529"/>
      <c r="V301" s="496"/>
    </row>
    <row r="302" spans="18:24">
      <c r="R302" s="496"/>
      <c r="S302" s="496"/>
      <c r="T302" s="529"/>
      <c r="V302" s="496"/>
    </row>
    <row r="303" spans="18:24">
      <c r="R303" s="496"/>
      <c r="S303" s="496"/>
      <c r="T303" s="529"/>
      <c r="V303" s="496"/>
    </row>
    <row r="304" spans="18:24">
      <c r="R304" s="496"/>
      <c r="S304" s="496"/>
      <c r="T304" s="529"/>
      <c r="V304" s="496"/>
    </row>
    <row r="305" spans="18:22">
      <c r="R305" s="496"/>
      <c r="S305" s="496"/>
      <c r="T305" s="529"/>
      <c r="V305" s="496"/>
    </row>
    <row r="306" spans="18:22">
      <c r="R306" s="496"/>
      <c r="S306" s="496"/>
      <c r="T306" s="529"/>
      <c r="V306" s="496"/>
    </row>
    <row r="307" spans="18:22">
      <c r="R307" s="496"/>
      <c r="S307" s="496"/>
      <c r="T307" s="529"/>
      <c r="V307" s="496"/>
    </row>
    <row r="308" spans="18:22">
      <c r="R308" s="496"/>
      <c r="S308" s="496"/>
      <c r="T308" s="529"/>
      <c r="V308" s="496"/>
    </row>
    <row r="309" spans="18:22">
      <c r="R309" s="496"/>
      <c r="S309" s="496"/>
      <c r="T309" s="529"/>
      <c r="V309" s="496"/>
    </row>
    <row r="310" spans="18:22">
      <c r="R310" s="496"/>
      <c r="S310" s="496"/>
      <c r="T310" s="529"/>
      <c r="V310" s="496"/>
    </row>
    <row r="311" spans="18:22">
      <c r="R311" s="496"/>
      <c r="S311" s="496"/>
      <c r="T311" s="529"/>
      <c r="V311" s="496"/>
    </row>
    <row r="312" spans="18:22">
      <c r="R312" s="496"/>
      <c r="S312" s="496"/>
      <c r="T312" s="529"/>
      <c r="V312" s="496"/>
    </row>
    <row r="313" spans="18:22">
      <c r="R313" s="496"/>
      <c r="S313" s="496"/>
      <c r="T313" s="529"/>
      <c r="V313" s="496"/>
    </row>
    <row r="314" spans="18:22">
      <c r="R314" s="496"/>
      <c r="S314" s="496"/>
      <c r="T314" s="529"/>
      <c r="V314" s="496"/>
    </row>
    <row r="315" spans="18:22">
      <c r="R315" s="496"/>
      <c r="S315" s="496"/>
      <c r="T315" s="529"/>
      <c r="V315" s="496"/>
    </row>
    <row r="316" spans="18:22">
      <c r="R316" s="496"/>
      <c r="S316" s="496"/>
      <c r="T316" s="529"/>
      <c r="V316" s="496"/>
    </row>
    <row r="317" spans="18:22">
      <c r="R317" s="496"/>
      <c r="S317" s="496"/>
      <c r="T317" s="529"/>
      <c r="V317" s="496"/>
    </row>
    <row r="318" spans="18:22">
      <c r="R318" s="496"/>
      <c r="S318" s="496"/>
      <c r="T318" s="529"/>
      <c r="V318" s="496"/>
    </row>
    <row r="319" spans="18:22">
      <c r="R319" s="496"/>
      <c r="S319" s="496"/>
      <c r="T319" s="529"/>
      <c r="V319" s="496"/>
    </row>
    <row r="320" spans="18:22">
      <c r="R320" s="496"/>
      <c r="S320" s="496"/>
      <c r="T320" s="529"/>
      <c r="V320" s="496"/>
    </row>
    <row r="321" spans="18:22">
      <c r="R321" s="496"/>
      <c r="S321" s="496"/>
      <c r="T321" s="529"/>
      <c r="V321" s="496"/>
    </row>
    <row r="322" spans="18:22">
      <c r="V322" s="496"/>
    </row>
    <row r="323" spans="18:22">
      <c r="V323" s="496"/>
    </row>
    <row r="324" spans="18:22">
      <c r="V324" s="496"/>
    </row>
    <row r="325" spans="18:22">
      <c r="V325" s="496"/>
    </row>
    <row r="326" spans="18:22">
      <c r="V326" s="496"/>
    </row>
    <row r="327" spans="18:22">
      <c r="V327" s="496"/>
    </row>
    <row r="328" spans="18:22">
      <c r="V328" s="496"/>
    </row>
    <row r="329" spans="18:22">
      <c r="V329" s="496"/>
    </row>
    <row r="330" spans="18:22">
      <c r="V330" s="496"/>
    </row>
    <row r="331" spans="18:22">
      <c r="V331" s="496"/>
    </row>
    <row r="332" spans="18:22">
      <c r="V332" s="496"/>
    </row>
    <row r="333" spans="18:22">
      <c r="V333" s="496"/>
    </row>
    <row r="334" spans="18:22">
      <c r="V334" s="496"/>
    </row>
    <row r="335" spans="18:22">
      <c r="V335" s="496"/>
    </row>
    <row r="336" spans="18:22">
      <c r="V336" s="496"/>
    </row>
    <row r="337" spans="22:22">
      <c r="V337" s="496"/>
    </row>
    <row r="338" spans="22:22">
      <c r="V338" s="496"/>
    </row>
    <row r="339" spans="22:22">
      <c r="V339" s="496"/>
    </row>
    <row r="340" spans="22:22">
      <c r="V340" s="496"/>
    </row>
    <row r="341" spans="22:22">
      <c r="V341" s="496"/>
    </row>
    <row r="342" spans="22:22">
      <c r="V342" s="496"/>
    </row>
    <row r="343" spans="22:22">
      <c r="V343" s="496"/>
    </row>
    <row r="344" spans="22:22">
      <c r="V344" s="496"/>
    </row>
    <row r="345" spans="22:22">
      <c r="V345" s="496"/>
    </row>
    <row r="346" spans="22:22">
      <c r="V346" s="496"/>
    </row>
    <row r="347" spans="22:22">
      <c r="V347" s="496"/>
    </row>
    <row r="348" spans="22:22">
      <c r="V348" s="496"/>
    </row>
    <row r="349" spans="22:22">
      <c r="V349" s="496"/>
    </row>
    <row r="350" spans="22:22">
      <c r="V350" s="496"/>
    </row>
    <row r="351" spans="22:22">
      <c r="V351" s="496"/>
    </row>
    <row r="352" spans="22:22">
      <c r="V352" s="496"/>
    </row>
    <row r="353" spans="22:22">
      <c r="V353" s="496"/>
    </row>
    <row r="354" spans="22:22">
      <c r="V354" s="496"/>
    </row>
    <row r="355" spans="22:22">
      <c r="V355" s="496"/>
    </row>
    <row r="356" spans="22:22">
      <c r="V356" s="496"/>
    </row>
    <row r="357" spans="22:22">
      <c r="V357" s="496"/>
    </row>
    <row r="358" spans="22:22">
      <c r="V358" s="496"/>
    </row>
    <row r="359" spans="22:22">
      <c r="V359" s="496"/>
    </row>
    <row r="360" spans="22:22">
      <c r="V360" s="496"/>
    </row>
    <row r="361" spans="22:22">
      <c r="V361" s="496"/>
    </row>
    <row r="362" spans="22:22">
      <c r="V362" s="496"/>
    </row>
    <row r="363" spans="22:22">
      <c r="V363" s="496"/>
    </row>
    <row r="364" spans="22:22">
      <c r="V364" s="496"/>
    </row>
    <row r="365" spans="22:22">
      <c r="V365" s="496"/>
    </row>
    <row r="366" spans="22:22">
      <c r="V366" s="496"/>
    </row>
    <row r="367" spans="22:22">
      <c r="V367" s="496"/>
    </row>
    <row r="368" spans="22:22">
      <c r="V368" s="496"/>
    </row>
    <row r="369" spans="22:22">
      <c r="V369" s="496"/>
    </row>
    <row r="370" spans="22:22">
      <c r="V370" s="496"/>
    </row>
    <row r="371" spans="22:22">
      <c r="V371" s="496"/>
    </row>
    <row r="372" spans="22:22">
      <c r="V372" s="496"/>
    </row>
    <row r="373" spans="22:22">
      <c r="V373" s="496"/>
    </row>
    <row r="374" spans="22:22">
      <c r="V374" s="496"/>
    </row>
    <row r="375" spans="22:22">
      <c r="V375" s="496"/>
    </row>
    <row r="376" spans="22:22">
      <c r="V376" s="496"/>
    </row>
    <row r="377" spans="22:22">
      <c r="V377" s="496"/>
    </row>
    <row r="378" spans="22:22">
      <c r="V378" s="496"/>
    </row>
    <row r="379" spans="22:22">
      <c r="V379" s="496"/>
    </row>
    <row r="380" spans="22:22">
      <c r="V380" s="496"/>
    </row>
    <row r="381" spans="22:22">
      <c r="V381" s="496"/>
    </row>
    <row r="382" spans="22:22">
      <c r="V382" s="496"/>
    </row>
    <row r="383" spans="22:22">
      <c r="V383" s="496"/>
    </row>
    <row r="384" spans="22:22">
      <c r="V384" s="496"/>
    </row>
    <row r="385" spans="22:22">
      <c r="V385" s="496"/>
    </row>
    <row r="386" spans="22:22">
      <c r="V386" s="496"/>
    </row>
    <row r="387" spans="22:22">
      <c r="V387" s="496"/>
    </row>
    <row r="388" spans="22:22">
      <c r="V388" s="496"/>
    </row>
    <row r="389" spans="22:22">
      <c r="V389" s="496"/>
    </row>
    <row r="390" spans="22:22">
      <c r="V390" s="496"/>
    </row>
    <row r="391" spans="22:22">
      <c r="V391" s="496"/>
    </row>
    <row r="392" spans="22:22">
      <c r="V392" s="496"/>
    </row>
    <row r="393" spans="22:22">
      <c r="V393" s="496"/>
    </row>
    <row r="394" spans="22:22">
      <c r="V394" s="496"/>
    </row>
    <row r="395" spans="22:22">
      <c r="V395" s="496"/>
    </row>
    <row r="396" spans="22:22">
      <c r="V396" s="496"/>
    </row>
    <row r="397" spans="22:22">
      <c r="V397" s="496"/>
    </row>
    <row r="398" spans="22:22">
      <c r="V398" s="496"/>
    </row>
    <row r="399" spans="22:22">
      <c r="V399" s="496"/>
    </row>
    <row r="400" spans="22:22">
      <c r="V400" s="496"/>
    </row>
    <row r="401" spans="22:22">
      <c r="V401" s="496"/>
    </row>
    <row r="402" spans="22:22">
      <c r="V402" s="496"/>
    </row>
    <row r="403" spans="22:22">
      <c r="V403" s="496"/>
    </row>
    <row r="404" spans="22:22">
      <c r="V404" s="496"/>
    </row>
    <row r="405" spans="22:22">
      <c r="V405" s="496"/>
    </row>
    <row r="406" spans="22:22">
      <c r="V406" s="496"/>
    </row>
    <row r="407" spans="22:22">
      <c r="V407" s="496"/>
    </row>
    <row r="408" spans="22:22">
      <c r="V408" s="496"/>
    </row>
    <row r="409" spans="22:22">
      <c r="V409" s="496"/>
    </row>
    <row r="410" spans="22:22">
      <c r="V410" s="496"/>
    </row>
    <row r="411" spans="22:22">
      <c r="V411" s="496"/>
    </row>
    <row r="412" spans="22:22">
      <c r="V412" s="496"/>
    </row>
    <row r="413" spans="22:22">
      <c r="V413" s="496"/>
    </row>
    <row r="414" spans="22:22">
      <c r="V414" s="496"/>
    </row>
    <row r="415" spans="22:22">
      <c r="V415" s="496"/>
    </row>
    <row r="416" spans="22:22">
      <c r="V416" s="496"/>
    </row>
    <row r="417" spans="22:22">
      <c r="V417" s="496"/>
    </row>
    <row r="418" spans="22:22">
      <c r="V418" s="496"/>
    </row>
    <row r="419" spans="22:22">
      <c r="V419" s="496"/>
    </row>
    <row r="420" spans="22:22">
      <c r="V420" s="496"/>
    </row>
    <row r="421" spans="22:22">
      <c r="V421" s="496"/>
    </row>
    <row r="422" spans="22:22">
      <c r="V422" s="496"/>
    </row>
    <row r="423" spans="22:22">
      <c r="V423" s="496"/>
    </row>
    <row r="424" spans="22:22">
      <c r="V424" s="496"/>
    </row>
    <row r="425" spans="22:22">
      <c r="V425" s="496"/>
    </row>
    <row r="426" spans="22:22">
      <c r="V426" s="496"/>
    </row>
    <row r="427" spans="22:22">
      <c r="V427" s="496"/>
    </row>
    <row r="428" spans="22:22">
      <c r="V428" s="496"/>
    </row>
    <row r="429" spans="22:22">
      <c r="V429" s="496"/>
    </row>
    <row r="430" spans="22:22">
      <c r="V430" s="496"/>
    </row>
    <row r="431" spans="22:22">
      <c r="V431" s="496"/>
    </row>
    <row r="432" spans="22:22">
      <c r="V432" s="496"/>
    </row>
    <row r="433" spans="22:22">
      <c r="V433" s="496"/>
    </row>
    <row r="434" spans="22:22">
      <c r="V434" s="496"/>
    </row>
    <row r="435" spans="22:22">
      <c r="V435" s="496"/>
    </row>
    <row r="436" spans="22:22">
      <c r="V436" s="496"/>
    </row>
    <row r="437" spans="22:22">
      <c r="V437" s="496"/>
    </row>
    <row r="438" spans="22:22">
      <c r="V438" s="496"/>
    </row>
    <row r="439" spans="22:22">
      <c r="V439" s="496"/>
    </row>
    <row r="440" spans="22:22">
      <c r="V440" s="496"/>
    </row>
    <row r="441" spans="22:22">
      <c r="V441" s="496"/>
    </row>
    <row r="442" spans="22:22">
      <c r="V442" s="496"/>
    </row>
    <row r="443" spans="22:22">
      <c r="V443" s="496"/>
    </row>
    <row r="444" spans="22:22">
      <c r="V444" s="496"/>
    </row>
    <row r="445" spans="22:22">
      <c r="V445" s="496"/>
    </row>
    <row r="446" spans="22:22">
      <c r="V446" s="496"/>
    </row>
    <row r="447" spans="22:22">
      <c r="V447" s="496"/>
    </row>
    <row r="448" spans="22:22">
      <c r="V448" s="496"/>
    </row>
    <row r="449" spans="22:22">
      <c r="V449" s="496"/>
    </row>
    <row r="450" spans="22:22">
      <c r="V450" s="496"/>
    </row>
    <row r="451" spans="22:22">
      <c r="V451" s="496"/>
    </row>
    <row r="452" spans="22:22">
      <c r="V452" s="496"/>
    </row>
    <row r="453" spans="22:22">
      <c r="V453" s="496"/>
    </row>
    <row r="454" spans="22:22">
      <c r="V454" s="496"/>
    </row>
    <row r="455" spans="22:22">
      <c r="V455" s="496"/>
    </row>
    <row r="456" spans="22:22">
      <c r="V456" s="496"/>
    </row>
    <row r="457" spans="22:22">
      <c r="V457" s="496"/>
    </row>
    <row r="458" spans="22:22">
      <c r="V458" s="496"/>
    </row>
    <row r="529" spans="22:22">
      <c r="V529" s="496"/>
    </row>
    <row r="530" spans="22:22">
      <c r="V530" s="496"/>
    </row>
    <row r="531" spans="22:22">
      <c r="V531" s="496"/>
    </row>
    <row r="532" spans="22:22">
      <c r="V532" s="496"/>
    </row>
  </sheetData>
  <mergeCells count="35">
    <mergeCell ref="A158:A180"/>
    <mergeCell ref="B6:B7"/>
    <mergeCell ref="U6:U7"/>
    <mergeCell ref="A97:A102"/>
    <mergeCell ref="A103:A105"/>
    <mergeCell ref="A107:A138"/>
    <mergeCell ref="A140:A141"/>
    <mergeCell ref="A142:A157"/>
    <mergeCell ref="A76:A81"/>
    <mergeCell ref="A82:A85"/>
    <mergeCell ref="A86:A90"/>
    <mergeCell ref="A92:A94"/>
    <mergeCell ref="A95:A96"/>
    <mergeCell ref="C256:D256"/>
    <mergeCell ref="L256:M256"/>
    <mergeCell ref="C261:D261"/>
    <mergeCell ref="L261:M261"/>
    <mergeCell ref="C262:D262"/>
    <mergeCell ref="L262:M262"/>
    <mergeCell ref="A1:U1"/>
    <mergeCell ref="A2:U2"/>
    <mergeCell ref="C6:K6"/>
    <mergeCell ref="L6:T6"/>
    <mergeCell ref="B255:U255"/>
    <mergeCell ref="A6:A7"/>
    <mergeCell ref="A9:A28"/>
    <mergeCell ref="A30:A34"/>
    <mergeCell ref="A35:A40"/>
    <mergeCell ref="A41:A47"/>
    <mergeCell ref="A48:A49"/>
    <mergeCell ref="A50:A54"/>
    <mergeCell ref="A55:A58"/>
    <mergeCell ref="A59:A64"/>
    <mergeCell ref="A65:A69"/>
    <mergeCell ref="A70:A75"/>
  </mergeCells>
  <pageMargins left="0.77777777777777801" right="0.7" top="0.33541666666666697" bottom="0.75" header="0.3" footer="0.3"/>
  <pageSetup paperSize="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80"/>
  <sheetViews>
    <sheetView topLeftCell="A46" workbookViewId="0">
      <selection activeCell="L12" sqref="L12"/>
    </sheetView>
  </sheetViews>
  <sheetFormatPr defaultColWidth="8.7109375" defaultRowHeight="15"/>
  <cols>
    <col min="1" max="1" width="4.5703125" customWidth="1"/>
    <col min="2" max="2" width="20.42578125" customWidth="1"/>
    <col min="3" max="3" width="10.42578125" customWidth="1"/>
    <col min="4" max="4" width="12.85546875" style="359" customWidth="1"/>
    <col min="5" max="11" width="12.28515625" customWidth="1"/>
    <col min="12" max="13" width="11.42578125" customWidth="1"/>
    <col min="14" max="15" width="10.42578125"/>
  </cols>
  <sheetData>
    <row r="2" spans="1:13">
      <c r="A2" s="858" t="s">
        <v>502</v>
      </c>
      <c r="B2" s="858"/>
      <c r="C2" s="858"/>
      <c r="D2" s="859"/>
      <c r="E2" s="858"/>
      <c r="F2" s="858"/>
      <c r="G2" s="858"/>
      <c r="H2" s="858"/>
      <c r="I2" s="858"/>
      <c r="J2" s="858"/>
      <c r="K2" s="858"/>
      <c r="L2" s="858"/>
      <c r="M2" s="858"/>
    </row>
    <row r="3" spans="1:13">
      <c r="A3" s="858" t="s">
        <v>503</v>
      </c>
      <c r="B3" s="858"/>
      <c r="C3" s="858"/>
      <c r="D3" s="859"/>
      <c r="E3" s="858"/>
      <c r="F3" s="858"/>
      <c r="G3" s="858"/>
      <c r="H3" s="858"/>
      <c r="I3" s="858"/>
      <c r="J3" s="858"/>
      <c r="K3" s="858"/>
      <c r="L3" s="858"/>
      <c r="M3" s="858"/>
    </row>
    <row r="4" spans="1:13">
      <c r="A4" s="860" t="s">
        <v>504</v>
      </c>
      <c r="B4" s="860"/>
      <c r="C4" s="56" t="s">
        <v>505</v>
      </c>
      <c r="D4" s="360"/>
      <c r="F4" s="56"/>
      <c r="J4" s="385"/>
      <c r="M4" s="386"/>
    </row>
    <row r="5" spans="1:13">
      <c r="A5" s="865" t="s">
        <v>3</v>
      </c>
      <c r="B5" s="862" t="s">
        <v>506</v>
      </c>
      <c r="C5" s="870" t="s">
        <v>246</v>
      </c>
      <c r="D5" s="872" t="s">
        <v>507</v>
      </c>
      <c r="E5" s="861" t="s">
        <v>508</v>
      </c>
      <c r="F5" s="861"/>
      <c r="G5" s="862"/>
      <c r="H5" s="862"/>
      <c r="I5" s="361"/>
      <c r="J5" s="861" t="s">
        <v>509</v>
      </c>
      <c r="K5" s="861"/>
      <c r="L5" s="872" t="s">
        <v>510</v>
      </c>
      <c r="M5" s="877" t="s">
        <v>511</v>
      </c>
    </row>
    <row r="6" spans="1:13">
      <c r="A6" s="866"/>
      <c r="B6" s="868"/>
      <c r="C6" s="871"/>
      <c r="D6" s="873"/>
      <c r="E6" s="874" t="s">
        <v>512</v>
      </c>
      <c r="F6" s="875" t="s">
        <v>246</v>
      </c>
      <c r="G6" s="869" t="s">
        <v>513</v>
      </c>
      <c r="H6" s="869" t="s">
        <v>514</v>
      </c>
      <c r="I6" s="869" t="s">
        <v>17</v>
      </c>
      <c r="J6" s="874"/>
      <c r="K6" s="874"/>
      <c r="L6" s="873"/>
      <c r="M6" s="878"/>
    </row>
    <row r="7" spans="1:13">
      <c r="A7" s="867"/>
      <c r="B7" s="869"/>
      <c r="C7" s="871"/>
      <c r="D7" s="873"/>
      <c r="E7" s="875"/>
      <c r="F7" s="873"/>
      <c r="G7" s="871"/>
      <c r="H7" s="871"/>
      <c r="I7" s="876"/>
      <c r="J7" s="362" t="s">
        <v>515</v>
      </c>
      <c r="K7" s="362" t="s">
        <v>514</v>
      </c>
      <c r="L7" s="873"/>
      <c r="M7" s="878"/>
    </row>
    <row r="8" spans="1:13">
      <c r="A8" s="363">
        <v>1</v>
      </c>
      <c r="B8" s="364" t="s">
        <v>516</v>
      </c>
      <c r="C8" s="365"/>
      <c r="D8" s="366">
        <v>1000000</v>
      </c>
      <c r="E8" s="367">
        <v>1000000</v>
      </c>
      <c r="F8" s="763" t="s">
        <v>517</v>
      </c>
      <c r="G8" s="369">
        <v>100000</v>
      </c>
      <c r="H8" s="369"/>
      <c r="I8" s="369">
        <f>SUM(G8+H8)</f>
        <v>100000</v>
      </c>
      <c r="J8" s="367">
        <f>SUM(E8-G8)</f>
        <v>900000</v>
      </c>
      <c r="K8" s="367"/>
      <c r="L8" s="387"/>
      <c r="M8" s="388"/>
    </row>
    <row r="9" spans="1:13">
      <c r="A9" s="363">
        <v>2</v>
      </c>
      <c r="B9" s="364" t="s">
        <v>518</v>
      </c>
      <c r="C9" s="365"/>
      <c r="D9" s="366">
        <v>44000000</v>
      </c>
      <c r="E9" s="367">
        <v>44000000</v>
      </c>
      <c r="F9" s="763" t="s">
        <v>519</v>
      </c>
      <c r="G9" s="369">
        <v>300000</v>
      </c>
      <c r="H9" s="369"/>
      <c r="I9" s="369">
        <f t="shared" ref="I9:I40" si="0">SUM(G9+H9)</f>
        <v>300000</v>
      </c>
      <c r="J9" s="367">
        <f t="shared" ref="J9:J47" si="1">SUM(E9-G9)</f>
        <v>43700000</v>
      </c>
      <c r="K9" s="367"/>
      <c r="L9" s="389"/>
      <c r="M9" s="390"/>
    </row>
    <row r="10" spans="1:13">
      <c r="A10" s="363">
        <v>3</v>
      </c>
      <c r="B10" s="364" t="s">
        <v>369</v>
      </c>
      <c r="C10" s="365"/>
      <c r="D10" s="366">
        <v>15000000</v>
      </c>
      <c r="E10" s="367">
        <v>13700000</v>
      </c>
      <c r="F10" s="763" t="s">
        <v>519</v>
      </c>
      <c r="G10" s="369">
        <v>150000</v>
      </c>
      <c r="H10" s="369"/>
      <c r="I10" s="369">
        <f t="shared" si="0"/>
        <v>150000</v>
      </c>
      <c r="J10" s="367">
        <f t="shared" si="1"/>
        <v>13550000</v>
      </c>
      <c r="K10" s="367"/>
      <c r="L10" s="391"/>
      <c r="M10" s="392"/>
    </row>
    <row r="11" spans="1:13">
      <c r="A11" s="363">
        <v>4</v>
      </c>
      <c r="B11" s="364" t="s">
        <v>520</v>
      </c>
      <c r="C11" s="365"/>
      <c r="D11" s="366">
        <v>5000000</v>
      </c>
      <c r="E11" s="367">
        <v>4700000</v>
      </c>
      <c r="F11" s="763" t="s">
        <v>517</v>
      </c>
      <c r="G11" s="369">
        <v>100000</v>
      </c>
      <c r="H11" s="369"/>
      <c r="I11" s="369">
        <f t="shared" si="0"/>
        <v>100000</v>
      </c>
      <c r="J11" s="367">
        <f t="shared" si="1"/>
        <v>4600000</v>
      </c>
      <c r="K11" s="367"/>
      <c r="L11" s="391"/>
      <c r="M11" s="392"/>
    </row>
    <row r="12" spans="1:13">
      <c r="A12" s="363">
        <v>5</v>
      </c>
      <c r="B12" s="364" t="s">
        <v>353</v>
      </c>
      <c r="C12" s="365"/>
      <c r="D12" s="370">
        <v>815335</v>
      </c>
      <c r="E12" s="367">
        <v>554000</v>
      </c>
      <c r="F12" s="763" t="s">
        <v>521</v>
      </c>
      <c r="G12" s="369">
        <v>30000</v>
      </c>
      <c r="H12" s="369"/>
      <c r="I12" s="369">
        <f t="shared" si="0"/>
        <v>30000</v>
      </c>
      <c r="J12" s="367">
        <f t="shared" si="1"/>
        <v>524000</v>
      </c>
      <c r="K12" s="367"/>
      <c r="L12" s="391"/>
      <c r="M12" s="392"/>
    </row>
    <row r="13" spans="1:13">
      <c r="A13" s="363">
        <v>6</v>
      </c>
      <c r="B13" s="364" t="s">
        <v>522</v>
      </c>
      <c r="C13" s="365"/>
      <c r="D13" s="366">
        <v>1880000</v>
      </c>
      <c r="E13" s="367">
        <v>1830000</v>
      </c>
      <c r="F13" s="763" t="s">
        <v>517</v>
      </c>
      <c r="G13" s="369">
        <v>1830000</v>
      </c>
      <c r="H13" s="369"/>
      <c r="I13" s="369">
        <f t="shared" si="0"/>
        <v>1830000</v>
      </c>
      <c r="J13" s="367">
        <f t="shared" si="1"/>
        <v>0</v>
      </c>
      <c r="K13" s="367"/>
      <c r="L13" s="391"/>
      <c r="M13" s="392"/>
    </row>
    <row r="14" spans="1:13">
      <c r="A14" s="363">
        <v>7</v>
      </c>
      <c r="B14" s="371" t="s">
        <v>523</v>
      </c>
      <c r="C14" s="764" t="str">
        <f>C63</f>
        <v>10-02-2023</v>
      </c>
      <c r="D14" s="366">
        <v>5900000</v>
      </c>
      <c r="E14" s="367">
        <v>5150000</v>
      </c>
      <c r="F14" s="763" t="s">
        <v>517</v>
      </c>
      <c r="G14" s="369">
        <v>100000</v>
      </c>
      <c r="H14" s="369"/>
      <c r="I14" s="369">
        <f t="shared" si="0"/>
        <v>100000</v>
      </c>
      <c r="J14" s="367">
        <f t="shared" si="1"/>
        <v>5050000</v>
      </c>
      <c r="K14" s="367"/>
      <c r="L14" s="391"/>
      <c r="M14" s="392"/>
    </row>
    <row r="15" spans="1:13">
      <c r="A15" s="363">
        <v>8</v>
      </c>
      <c r="B15" s="371" t="s">
        <v>524</v>
      </c>
      <c r="C15" s="764" t="s">
        <v>525</v>
      </c>
      <c r="D15" s="366">
        <v>2000000</v>
      </c>
      <c r="E15" s="367">
        <v>1600000</v>
      </c>
      <c r="F15" s="368"/>
      <c r="G15" s="369"/>
      <c r="H15" s="369"/>
      <c r="I15" s="369">
        <f t="shared" si="0"/>
        <v>0</v>
      </c>
      <c r="J15" s="367">
        <f t="shared" si="1"/>
        <v>1600000</v>
      </c>
      <c r="K15" s="367"/>
      <c r="L15" s="391"/>
      <c r="M15" s="392"/>
    </row>
    <row r="16" spans="1:13">
      <c r="A16" s="363">
        <v>9</v>
      </c>
      <c r="B16" s="364" t="s">
        <v>526</v>
      </c>
      <c r="C16" s="365"/>
      <c r="D16" s="366">
        <v>1159840</v>
      </c>
      <c r="E16" s="367">
        <v>869840</v>
      </c>
      <c r="F16" s="368"/>
      <c r="G16" s="369"/>
      <c r="H16" s="369"/>
      <c r="I16" s="369">
        <f t="shared" si="0"/>
        <v>0</v>
      </c>
      <c r="J16" s="367">
        <f t="shared" si="1"/>
        <v>869840</v>
      </c>
      <c r="K16" s="367"/>
      <c r="L16" s="391"/>
      <c r="M16" s="392"/>
    </row>
    <row r="17" spans="1:14">
      <c r="A17" s="363">
        <v>10</v>
      </c>
      <c r="B17" s="364" t="s">
        <v>527</v>
      </c>
      <c r="C17" s="365"/>
      <c r="D17" s="366">
        <v>2000000</v>
      </c>
      <c r="E17" s="367">
        <v>1700000</v>
      </c>
      <c r="F17" s="763" t="s">
        <v>528</v>
      </c>
      <c r="G17" s="369">
        <v>100000</v>
      </c>
      <c r="H17" s="369"/>
      <c r="I17" s="369">
        <f t="shared" si="0"/>
        <v>100000</v>
      </c>
      <c r="J17" s="367">
        <f t="shared" si="1"/>
        <v>1600000</v>
      </c>
      <c r="K17" s="367"/>
      <c r="L17" s="387"/>
      <c r="M17" s="388"/>
    </row>
    <row r="18" spans="1:14">
      <c r="A18" s="363">
        <v>11</v>
      </c>
      <c r="B18" s="371" t="s">
        <v>529</v>
      </c>
      <c r="C18" s="372"/>
      <c r="D18" s="370">
        <v>5000000</v>
      </c>
      <c r="E18" s="373">
        <v>3400000</v>
      </c>
      <c r="F18" s="765" t="s">
        <v>517</v>
      </c>
      <c r="G18" s="375">
        <v>200000</v>
      </c>
      <c r="H18" s="375"/>
      <c r="I18" s="369">
        <f t="shared" si="0"/>
        <v>200000</v>
      </c>
      <c r="J18" s="373">
        <f t="shared" si="1"/>
        <v>3200000</v>
      </c>
      <c r="K18" s="373"/>
      <c r="L18" s="391"/>
      <c r="M18" s="392"/>
    </row>
    <row r="19" spans="1:14">
      <c r="A19" s="363">
        <v>12</v>
      </c>
      <c r="B19" s="371" t="s">
        <v>530</v>
      </c>
      <c r="C19" s="766" t="s">
        <v>531</v>
      </c>
      <c r="D19" s="366">
        <v>1640000</v>
      </c>
      <c r="E19" s="373">
        <v>1640000</v>
      </c>
      <c r="F19" s="374"/>
      <c r="G19" s="375"/>
      <c r="H19" s="375"/>
      <c r="I19" s="369">
        <f t="shared" si="0"/>
        <v>0</v>
      </c>
      <c r="J19" s="373">
        <f t="shared" si="1"/>
        <v>1640000</v>
      </c>
      <c r="K19" s="373">
        <f>SUM(J19*2.5%)</f>
        <v>41000</v>
      </c>
      <c r="L19" s="393">
        <v>401800</v>
      </c>
      <c r="M19" s="392" t="s">
        <v>532</v>
      </c>
      <c r="N19" s="394"/>
    </row>
    <row r="20" spans="1:14">
      <c r="A20" s="363">
        <v>13</v>
      </c>
      <c r="B20" s="371" t="s">
        <v>533</v>
      </c>
      <c r="C20" s="766" t="str">
        <f>C54</f>
        <v>06-12-2022</v>
      </c>
      <c r="D20" s="366">
        <v>2042787</v>
      </c>
      <c r="E20" s="373">
        <v>2042787</v>
      </c>
      <c r="F20" s="374"/>
      <c r="G20" s="375"/>
      <c r="H20" s="375"/>
      <c r="I20" s="369">
        <f t="shared" si="0"/>
        <v>0</v>
      </c>
      <c r="J20" s="373">
        <f t="shared" si="1"/>
        <v>2042787</v>
      </c>
      <c r="K20" s="373"/>
      <c r="L20" s="391"/>
      <c r="M20" s="392" t="s">
        <v>532</v>
      </c>
    </row>
    <row r="21" spans="1:14">
      <c r="A21" s="363">
        <v>14</v>
      </c>
      <c r="B21" s="376" t="s">
        <v>376</v>
      </c>
      <c r="C21" s="365"/>
      <c r="D21" s="377">
        <v>5000000</v>
      </c>
      <c r="E21" s="378">
        <v>4179026</v>
      </c>
      <c r="F21" s="767" t="s">
        <v>519</v>
      </c>
      <c r="G21" s="369">
        <v>195524</v>
      </c>
      <c r="H21" s="369">
        <v>104476</v>
      </c>
      <c r="I21" s="369">
        <f t="shared" si="0"/>
        <v>300000</v>
      </c>
      <c r="J21" s="378">
        <f t="shared" si="1"/>
        <v>3983502</v>
      </c>
      <c r="K21" s="378">
        <f t="shared" ref="K21:K83" si="2">SUM(J21*2.5%)</f>
        <v>99587.55</v>
      </c>
      <c r="L21" s="378"/>
      <c r="M21" s="395"/>
    </row>
    <row r="22" spans="1:14">
      <c r="A22" s="363">
        <v>15</v>
      </c>
      <c r="B22" s="379" t="s">
        <v>534</v>
      </c>
      <c r="C22" s="372"/>
      <c r="D22" s="366">
        <v>3569061</v>
      </c>
      <c r="E22" s="373">
        <v>2962345</v>
      </c>
      <c r="F22" s="765" t="s">
        <v>517</v>
      </c>
      <c r="G22" s="375">
        <v>75941</v>
      </c>
      <c r="H22" s="375">
        <v>74059</v>
      </c>
      <c r="I22" s="369">
        <f t="shared" si="0"/>
        <v>150000</v>
      </c>
      <c r="J22" s="373">
        <f t="shared" si="1"/>
        <v>2886404</v>
      </c>
      <c r="K22" s="367">
        <f t="shared" si="2"/>
        <v>72160.100000000006</v>
      </c>
      <c r="L22" s="387"/>
      <c r="M22" s="388"/>
    </row>
    <row r="23" spans="1:14">
      <c r="A23" s="363">
        <v>16</v>
      </c>
      <c r="B23" s="380" t="s">
        <v>535</v>
      </c>
      <c r="C23" s="365"/>
      <c r="D23" s="377">
        <v>1088597</v>
      </c>
      <c r="E23" s="367">
        <v>825957</v>
      </c>
      <c r="F23" s="368"/>
      <c r="G23" s="369"/>
      <c r="H23" s="369"/>
      <c r="I23" s="369">
        <f t="shared" si="0"/>
        <v>0</v>
      </c>
      <c r="J23" s="367">
        <f t="shared" si="1"/>
        <v>825957</v>
      </c>
      <c r="K23" s="367">
        <f t="shared" si="2"/>
        <v>20648.924999999999</v>
      </c>
      <c r="L23" s="396">
        <v>82596</v>
      </c>
      <c r="M23" s="397"/>
    </row>
    <row r="24" spans="1:14">
      <c r="A24" s="363">
        <v>17</v>
      </c>
      <c r="B24" s="381" t="s">
        <v>359</v>
      </c>
      <c r="C24" s="372"/>
      <c r="D24" s="366">
        <v>967246</v>
      </c>
      <c r="E24" s="373">
        <v>924851</v>
      </c>
      <c r="F24" s="765" t="s">
        <v>519</v>
      </c>
      <c r="G24" s="375">
        <v>3758</v>
      </c>
      <c r="H24" s="375">
        <v>46242</v>
      </c>
      <c r="I24" s="369">
        <f t="shared" si="0"/>
        <v>50000</v>
      </c>
      <c r="J24" s="373">
        <f t="shared" si="1"/>
        <v>921093</v>
      </c>
      <c r="K24" s="373">
        <f t="shared" si="2"/>
        <v>23027.325000000001</v>
      </c>
      <c r="L24" s="373"/>
      <c r="M24" s="398"/>
    </row>
    <row r="25" spans="1:14">
      <c r="A25" s="363">
        <v>18</v>
      </c>
      <c r="B25" s="364" t="s">
        <v>283</v>
      </c>
      <c r="C25" s="365"/>
      <c r="D25" s="366">
        <v>722590</v>
      </c>
      <c r="E25" s="367">
        <v>565577</v>
      </c>
      <c r="F25" s="763" t="s">
        <v>536</v>
      </c>
      <c r="G25" s="369">
        <v>35861</v>
      </c>
      <c r="H25" s="369">
        <v>14139</v>
      </c>
      <c r="I25" s="369">
        <f t="shared" si="0"/>
        <v>50000</v>
      </c>
      <c r="J25" s="367">
        <f t="shared" si="1"/>
        <v>529716</v>
      </c>
      <c r="K25" s="373">
        <f t="shared" si="2"/>
        <v>13242.9</v>
      </c>
      <c r="L25" s="387"/>
      <c r="M25" s="388"/>
    </row>
    <row r="26" spans="1:14">
      <c r="A26" s="363">
        <v>19</v>
      </c>
      <c r="B26" s="381" t="s">
        <v>284</v>
      </c>
      <c r="C26" s="365"/>
      <c r="D26" s="366">
        <v>1784893</v>
      </c>
      <c r="E26" s="367">
        <v>1784893</v>
      </c>
      <c r="F26" s="763" t="s">
        <v>536</v>
      </c>
      <c r="G26" s="369"/>
      <c r="H26" s="369">
        <v>100000</v>
      </c>
      <c r="I26" s="369">
        <f t="shared" si="0"/>
        <v>100000</v>
      </c>
      <c r="J26" s="367">
        <f t="shared" si="1"/>
        <v>1784893</v>
      </c>
      <c r="K26" s="367">
        <f t="shared" si="2"/>
        <v>44622.324999999997</v>
      </c>
      <c r="L26" s="387">
        <v>217617</v>
      </c>
      <c r="M26" s="388"/>
    </row>
    <row r="27" spans="1:14">
      <c r="A27" s="363">
        <v>20</v>
      </c>
      <c r="B27" s="381" t="s">
        <v>344</v>
      </c>
      <c r="C27" s="365"/>
      <c r="D27" s="366">
        <v>3611701</v>
      </c>
      <c r="E27" s="367">
        <v>3611701</v>
      </c>
      <c r="F27" s="763" t="s">
        <v>537</v>
      </c>
      <c r="G27" s="369"/>
      <c r="H27" s="375">
        <v>400000</v>
      </c>
      <c r="I27" s="369">
        <f t="shared" si="0"/>
        <v>400000</v>
      </c>
      <c r="J27" s="367">
        <f t="shared" si="1"/>
        <v>3611701</v>
      </c>
      <c r="K27" s="367">
        <f t="shared" si="2"/>
        <v>90292.524999999994</v>
      </c>
      <c r="L27" s="391">
        <v>564609</v>
      </c>
      <c r="M27" s="392"/>
    </row>
    <row r="28" spans="1:14">
      <c r="A28" s="363">
        <v>21</v>
      </c>
      <c r="B28" s="381" t="s">
        <v>538</v>
      </c>
      <c r="C28" s="372"/>
      <c r="D28" s="366">
        <v>1755363</v>
      </c>
      <c r="E28" s="373">
        <v>1387517</v>
      </c>
      <c r="F28" s="765" t="s">
        <v>517</v>
      </c>
      <c r="G28" s="375">
        <v>15312</v>
      </c>
      <c r="H28" s="375">
        <v>34688</v>
      </c>
      <c r="I28" s="369">
        <f t="shared" si="0"/>
        <v>50000</v>
      </c>
      <c r="J28" s="373">
        <f t="shared" si="1"/>
        <v>1372205</v>
      </c>
      <c r="K28" s="367">
        <f t="shared" si="2"/>
        <v>34305.125</v>
      </c>
      <c r="L28" s="393"/>
      <c r="M28" s="392"/>
    </row>
    <row r="29" spans="1:14">
      <c r="A29" s="363">
        <v>22</v>
      </c>
      <c r="B29" s="382" t="s">
        <v>539</v>
      </c>
      <c r="C29" s="365"/>
      <c r="D29" s="366">
        <v>1755480</v>
      </c>
      <c r="E29" s="367">
        <v>1657420</v>
      </c>
      <c r="F29" s="763" t="s">
        <v>519</v>
      </c>
      <c r="G29" s="369">
        <v>74094</v>
      </c>
      <c r="H29" s="369">
        <v>125906</v>
      </c>
      <c r="I29" s="369">
        <f t="shared" si="0"/>
        <v>200000</v>
      </c>
      <c r="J29" s="367">
        <f t="shared" si="1"/>
        <v>1583326</v>
      </c>
      <c r="K29" s="367">
        <f t="shared" si="2"/>
        <v>39583.15</v>
      </c>
      <c r="L29" s="391"/>
      <c r="M29" s="392"/>
    </row>
    <row r="30" spans="1:14">
      <c r="A30" s="363">
        <v>23</v>
      </c>
      <c r="B30" s="382" t="s">
        <v>540</v>
      </c>
      <c r="C30" s="372"/>
      <c r="D30" s="366">
        <v>1493970</v>
      </c>
      <c r="E30" s="373">
        <v>1465178</v>
      </c>
      <c r="F30" s="374"/>
      <c r="G30" s="375"/>
      <c r="H30" s="375"/>
      <c r="I30" s="369">
        <f t="shared" si="0"/>
        <v>0</v>
      </c>
      <c r="J30" s="373">
        <f t="shared" si="1"/>
        <v>1465178</v>
      </c>
      <c r="K30" s="373">
        <f t="shared" si="2"/>
        <v>36629.449999999997</v>
      </c>
      <c r="L30" s="391">
        <v>256403</v>
      </c>
      <c r="M30" s="392"/>
    </row>
    <row r="31" spans="1:14">
      <c r="A31" s="363">
        <v>24</v>
      </c>
      <c r="B31" s="382" t="s">
        <v>367</v>
      </c>
      <c r="C31" s="764" t="s">
        <v>541</v>
      </c>
      <c r="D31" s="366">
        <v>2868402</v>
      </c>
      <c r="E31" s="367">
        <v>0</v>
      </c>
      <c r="F31" s="368"/>
      <c r="G31" s="369"/>
      <c r="H31" s="369"/>
      <c r="I31" s="369">
        <f t="shared" si="0"/>
        <v>0</v>
      </c>
      <c r="J31" s="367">
        <f t="shared" si="1"/>
        <v>0</v>
      </c>
      <c r="K31" s="367">
        <f t="shared" si="2"/>
        <v>0</v>
      </c>
      <c r="L31" s="391">
        <v>264256</v>
      </c>
      <c r="M31" s="392"/>
    </row>
    <row r="32" spans="1:14">
      <c r="A32" s="363">
        <v>25</v>
      </c>
      <c r="B32" s="382" t="s">
        <v>416</v>
      </c>
      <c r="C32" s="372"/>
      <c r="D32" s="366">
        <v>1876372</v>
      </c>
      <c r="E32" s="373">
        <v>1360707</v>
      </c>
      <c r="F32" s="765" t="s">
        <v>528</v>
      </c>
      <c r="G32" s="375">
        <v>65982</v>
      </c>
      <c r="H32" s="375">
        <v>34018</v>
      </c>
      <c r="I32" s="369">
        <f t="shared" si="0"/>
        <v>100000</v>
      </c>
      <c r="J32" s="373">
        <f t="shared" si="1"/>
        <v>1294725</v>
      </c>
      <c r="K32" s="367">
        <f t="shared" si="2"/>
        <v>32368.125</v>
      </c>
      <c r="L32" s="393"/>
      <c r="M32" s="392"/>
      <c r="N32" s="394"/>
    </row>
    <row r="33" spans="1:15">
      <c r="A33" s="363">
        <v>26</v>
      </c>
      <c r="B33" s="382" t="s">
        <v>542</v>
      </c>
      <c r="C33" s="764" t="s">
        <v>543</v>
      </c>
      <c r="D33" s="366">
        <v>2000000</v>
      </c>
      <c r="E33" s="367">
        <v>1936481</v>
      </c>
      <c r="F33" s="763" t="s">
        <v>517</v>
      </c>
      <c r="G33" s="369">
        <v>26588</v>
      </c>
      <c r="H33" s="375">
        <v>48412</v>
      </c>
      <c r="I33" s="369">
        <f t="shared" si="0"/>
        <v>75000</v>
      </c>
      <c r="J33" s="367">
        <f t="shared" si="1"/>
        <v>1909893</v>
      </c>
      <c r="K33" s="367">
        <f t="shared" si="2"/>
        <v>47747.324999999997</v>
      </c>
      <c r="L33" s="391"/>
      <c r="M33" s="392"/>
    </row>
    <row r="34" spans="1:15">
      <c r="A34" s="363">
        <v>27</v>
      </c>
      <c r="B34" s="382" t="s">
        <v>544</v>
      </c>
      <c r="C34" s="764" t="s">
        <v>545</v>
      </c>
      <c r="D34" s="366">
        <v>4568513</v>
      </c>
      <c r="E34" s="367">
        <v>4394990</v>
      </c>
      <c r="F34" s="763" t="s">
        <v>517</v>
      </c>
      <c r="G34" s="369"/>
      <c r="H34" s="369">
        <v>100000</v>
      </c>
      <c r="I34" s="369">
        <f t="shared" si="0"/>
        <v>100000</v>
      </c>
      <c r="J34" s="367">
        <f t="shared" si="1"/>
        <v>4394990</v>
      </c>
      <c r="K34" s="367">
        <f t="shared" si="2"/>
        <v>109874.75</v>
      </c>
      <c r="L34" s="391">
        <v>119750</v>
      </c>
      <c r="M34" s="392"/>
    </row>
    <row r="35" spans="1:15">
      <c r="A35" s="363">
        <v>28</v>
      </c>
      <c r="B35" s="382" t="s">
        <v>546</v>
      </c>
      <c r="C35" s="764" t="s">
        <v>547</v>
      </c>
      <c r="D35" s="366">
        <v>10000000</v>
      </c>
      <c r="E35" s="367">
        <v>10000000</v>
      </c>
      <c r="F35" s="763" t="s">
        <v>548</v>
      </c>
      <c r="G35" s="369"/>
      <c r="H35" s="369">
        <v>500000</v>
      </c>
      <c r="I35" s="369">
        <f t="shared" si="0"/>
        <v>500000</v>
      </c>
      <c r="J35" s="367">
        <f t="shared" si="1"/>
        <v>10000000</v>
      </c>
      <c r="K35" s="367">
        <f t="shared" si="2"/>
        <v>250000</v>
      </c>
      <c r="L35" s="391">
        <v>1000000</v>
      </c>
      <c r="M35" s="392"/>
    </row>
    <row r="36" spans="1:15">
      <c r="A36" s="363">
        <v>29</v>
      </c>
      <c r="B36" s="382" t="s">
        <v>374</v>
      </c>
      <c r="C36" s="764" t="s">
        <v>547</v>
      </c>
      <c r="D36" s="366">
        <v>2381327</v>
      </c>
      <c r="E36" s="367">
        <v>1933878</v>
      </c>
      <c r="F36" s="763" t="s">
        <v>519</v>
      </c>
      <c r="G36" s="369">
        <v>1653</v>
      </c>
      <c r="H36" s="369">
        <v>48347</v>
      </c>
      <c r="I36" s="369">
        <f t="shared" si="0"/>
        <v>50000</v>
      </c>
      <c r="J36" s="367">
        <f t="shared" si="1"/>
        <v>1932225</v>
      </c>
      <c r="K36" s="367">
        <f t="shared" si="2"/>
        <v>48305.625</v>
      </c>
      <c r="L36" s="391"/>
      <c r="M36" s="392"/>
    </row>
    <row r="37" spans="1:15">
      <c r="A37" s="363">
        <v>30</v>
      </c>
      <c r="B37" s="382" t="s">
        <v>549</v>
      </c>
      <c r="C37" s="764" t="s">
        <v>547</v>
      </c>
      <c r="D37" s="366">
        <v>5911040</v>
      </c>
      <c r="E37" s="367">
        <v>5911040</v>
      </c>
      <c r="F37" s="763" t="s">
        <v>517</v>
      </c>
      <c r="G37" s="369"/>
      <c r="H37" s="369">
        <v>150000</v>
      </c>
      <c r="I37" s="369">
        <f t="shared" si="0"/>
        <v>150000</v>
      </c>
      <c r="J37" s="367">
        <f t="shared" si="1"/>
        <v>5911040</v>
      </c>
      <c r="K37" s="367">
        <f t="shared" si="2"/>
        <v>147776</v>
      </c>
      <c r="L37" s="391">
        <v>300856</v>
      </c>
      <c r="M37" s="392"/>
    </row>
    <row r="38" spans="1:15">
      <c r="A38" s="363">
        <v>31</v>
      </c>
      <c r="B38" s="382" t="s">
        <v>550</v>
      </c>
      <c r="C38" s="764" t="s">
        <v>547</v>
      </c>
      <c r="D38" s="366">
        <v>2000000</v>
      </c>
      <c r="E38" s="367">
        <v>1500000</v>
      </c>
      <c r="F38" s="763" t="s">
        <v>519</v>
      </c>
      <c r="G38" s="369"/>
      <c r="H38" s="369">
        <v>50000</v>
      </c>
      <c r="I38" s="369">
        <f t="shared" si="0"/>
        <v>50000</v>
      </c>
      <c r="J38" s="367">
        <f t="shared" si="1"/>
        <v>1500000</v>
      </c>
      <c r="K38" s="367">
        <f t="shared" si="2"/>
        <v>37500</v>
      </c>
      <c r="L38" s="393">
        <v>37500</v>
      </c>
      <c r="M38" s="392"/>
    </row>
    <row r="39" spans="1:15">
      <c r="A39" s="363">
        <v>32</v>
      </c>
      <c r="B39" s="382" t="s">
        <v>551</v>
      </c>
      <c r="C39" s="766" t="s">
        <v>547</v>
      </c>
      <c r="D39" s="366">
        <v>1202503</v>
      </c>
      <c r="E39" s="373">
        <v>1013026</v>
      </c>
      <c r="F39" s="765" t="s">
        <v>528</v>
      </c>
      <c r="G39" s="375"/>
      <c r="H39" s="375">
        <v>25000</v>
      </c>
      <c r="I39" s="369">
        <f t="shared" si="0"/>
        <v>25000</v>
      </c>
      <c r="J39" s="373">
        <f t="shared" si="1"/>
        <v>1013026</v>
      </c>
      <c r="K39" s="367">
        <f t="shared" si="2"/>
        <v>25325.65</v>
      </c>
      <c r="L39" s="391">
        <v>52282</v>
      </c>
      <c r="M39" s="392"/>
    </row>
    <row r="40" spans="1:15">
      <c r="A40" s="363">
        <v>33</v>
      </c>
      <c r="B40" s="382" t="s">
        <v>552</v>
      </c>
      <c r="C40" s="764" t="s">
        <v>547</v>
      </c>
      <c r="D40" s="366">
        <v>12500000</v>
      </c>
      <c r="E40" s="367">
        <v>12500000</v>
      </c>
      <c r="F40" s="763" t="s">
        <v>519</v>
      </c>
      <c r="G40" s="369"/>
      <c r="H40" s="383">
        <v>312500</v>
      </c>
      <c r="I40" s="369">
        <f t="shared" si="0"/>
        <v>312500</v>
      </c>
      <c r="J40" s="367">
        <f t="shared" si="1"/>
        <v>12500000</v>
      </c>
      <c r="K40" s="367">
        <f t="shared" si="2"/>
        <v>312500</v>
      </c>
      <c r="L40" s="391"/>
      <c r="M40" s="392"/>
    </row>
    <row r="41" spans="1:15">
      <c r="A41" s="363">
        <v>34</v>
      </c>
      <c r="B41" s="382" t="s">
        <v>553</v>
      </c>
      <c r="C41" s="764" t="s">
        <v>554</v>
      </c>
      <c r="D41" s="366">
        <v>1496052</v>
      </c>
      <c r="E41" s="367">
        <v>1395382</v>
      </c>
      <c r="F41" s="763" t="s">
        <v>517</v>
      </c>
      <c r="G41" s="369">
        <v>15115</v>
      </c>
      <c r="H41" s="369">
        <v>34885</v>
      </c>
      <c r="I41" s="369">
        <f t="shared" ref="I41:I72" si="3">SUM(G41+H41)</f>
        <v>50000</v>
      </c>
      <c r="J41" s="367">
        <f t="shared" si="1"/>
        <v>1380267</v>
      </c>
      <c r="K41" s="367">
        <f t="shared" si="2"/>
        <v>34506.675000000003</v>
      </c>
      <c r="L41" s="391"/>
      <c r="M41" s="392"/>
    </row>
    <row r="42" spans="1:15">
      <c r="A42" s="363">
        <v>35</v>
      </c>
      <c r="B42" s="382" t="s">
        <v>345</v>
      </c>
      <c r="C42" s="764" t="s">
        <v>555</v>
      </c>
      <c r="D42" s="366">
        <v>764255</v>
      </c>
      <c r="E42" s="367">
        <v>319725</v>
      </c>
      <c r="F42" s="763" t="s">
        <v>537</v>
      </c>
      <c r="G42" s="369">
        <v>176484</v>
      </c>
      <c r="H42" s="369">
        <v>73516</v>
      </c>
      <c r="I42" s="369">
        <f t="shared" si="3"/>
        <v>250000</v>
      </c>
      <c r="J42" s="367">
        <f t="shared" si="1"/>
        <v>143241</v>
      </c>
      <c r="K42" s="367">
        <f t="shared" si="2"/>
        <v>3581.0250000000001</v>
      </c>
      <c r="L42" s="393">
        <v>65523</v>
      </c>
      <c r="M42" s="392"/>
    </row>
    <row r="43" spans="1:15">
      <c r="A43" s="363">
        <v>36</v>
      </c>
      <c r="B43" s="382" t="s">
        <v>556</v>
      </c>
      <c r="C43" s="365"/>
      <c r="D43" s="366">
        <v>1360543</v>
      </c>
      <c r="E43" s="367">
        <v>1021461</v>
      </c>
      <c r="F43" s="763" t="s">
        <v>517</v>
      </c>
      <c r="G43" s="369">
        <v>8926</v>
      </c>
      <c r="H43" s="369">
        <v>51074</v>
      </c>
      <c r="I43" s="369">
        <f t="shared" si="3"/>
        <v>60000</v>
      </c>
      <c r="J43" s="367">
        <f t="shared" si="1"/>
        <v>1012535</v>
      </c>
      <c r="K43" s="367">
        <f t="shared" si="2"/>
        <v>25313.375</v>
      </c>
      <c r="L43" s="391"/>
      <c r="M43" s="392"/>
    </row>
    <row r="44" spans="1:15">
      <c r="A44" s="363">
        <v>37</v>
      </c>
      <c r="B44" s="382" t="s">
        <v>557</v>
      </c>
      <c r="C44" s="766" t="s">
        <v>558</v>
      </c>
      <c r="D44" s="366">
        <v>12074229</v>
      </c>
      <c r="E44" s="373">
        <v>6827142</v>
      </c>
      <c r="F44" s="765" t="s">
        <v>517</v>
      </c>
      <c r="G44" s="375">
        <v>329321</v>
      </c>
      <c r="H44" s="375">
        <v>170679</v>
      </c>
      <c r="I44" s="369">
        <f t="shared" si="3"/>
        <v>500000</v>
      </c>
      <c r="J44" s="373">
        <f t="shared" si="1"/>
        <v>6497821</v>
      </c>
      <c r="K44" s="367">
        <f t="shared" si="2"/>
        <v>162445.52499999999</v>
      </c>
      <c r="L44" s="391"/>
      <c r="M44" s="392"/>
      <c r="O44" s="385"/>
    </row>
    <row r="45" spans="1:15">
      <c r="A45" s="363">
        <v>38</v>
      </c>
      <c r="B45" s="382" t="s">
        <v>559</v>
      </c>
      <c r="C45" s="766" t="s">
        <v>560</v>
      </c>
      <c r="D45" s="366">
        <v>10000000</v>
      </c>
      <c r="E45" s="373">
        <v>9847500</v>
      </c>
      <c r="F45" s="765" t="s">
        <v>517</v>
      </c>
      <c r="G45" s="375">
        <v>60</v>
      </c>
      <c r="H45" s="375">
        <v>330940</v>
      </c>
      <c r="I45" s="369">
        <f t="shared" si="3"/>
        <v>331000</v>
      </c>
      <c r="J45" s="373">
        <f t="shared" si="1"/>
        <v>9847440</v>
      </c>
      <c r="K45" s="367">
        <f t="shared" si="2"/>
        <v>246186</v>
      </c>
      <c r="L45" s="391"/>
      <c r="M45" s="392"/>
      <c r="N45" s="394"/>
    </row>
    <row r="46" spans="1:15">
      <c r="A46" s="363">
        <v>39</v>
      </c>
      <c r="B46" s="382" t="s">
        <v>561</v>
      </c>
      <c r="C46" s="764" t="s">
        <v>525</v>
      </c>
      <c r="D46" s="366">
        <v>1692069</v>
      </c>
      <c r="E46" s="367">
        <v>1692069</v>
      </c>
      <c r="F46" s="763" t="s">
        <v>528</v>
      </c>
      <c r="G46" s="369"/>
      <c r="H46" s="369">
        <v>60000</v>
      </c>
      <c r="I46" s="369">
        <f t="shared" si="3"/>
        <v>60000</v>
      </c>
      <c r="J46" s="367">
        <f t="shared" si="1"/>
        <v>1692069</v>
      </c>
      <c r="K46" s="367">
        <f t="shared" si="2"/>
        <v>42301.724999999999</v>
      </c>
      <c r="L46" s="391">
        <v>249146</v>
      </c>
      <c r="M46" s="392"/>
      <c r="N46" s="385"/>
    </row>
    <row r="47" spans="1:15">
      <c r="A47" s="363">
        <v>40</v>
      </c>
      <c r="B47" s="382" t="s">
        <v>562</v>
      </c>
      <c r="C47" s="766" t="s">
        <v>525</v>
      </c>
      <c r="D47" s="366">
        <v>1484513</v>
      </c>
      <c r="E47" s="373">
        <v>871088</v>
      </c>
      <c r="F47" s="765" t="s">
        <v>528</v>
      </c>
      <c r="G47" s="375">
        <v>78223</v>
      </c>
      <c r="H47" s="375">
        <v>21777</v>
      </c>
      <c r="I47" s="369">
        <f t="shared" si="3"/>
        <v>100000</v>
      </c>
      <c r="J47" s="373">
        <f t="shared" si="1"/>
        <v>792865</v>
      </c>
      <c r="K47" s="373">
        <f t="shared" si="2"/>
        <v>19821.625</v>
      </c>
      <c r="L47" s="391"/>
      <c r="M47" s="392"/>
      <c r="N47" s="385"/>
    </row>
    <row r="48" spans="1:15">
      <c r="A48" s="363">
        <v>41</v>
      </c>
      <c r="B48" s="382" t="s">
        <v>563</v>
      </c>
      <c r="C48" s="766" t="str">
        <f>C19</f>
        <v>25-11-2022</v>
      </c>
      <c r="D48" s="366">
        <v>7938265</v>
      </c>
      <c r="E48" s="373">
        <v>7101353</v>
      </c>
      <c r="F48" s="765" t="s">
        <v>536</v>
      </c>
      <c r="G48" s="375">
        <v>122466</v>
      </c>
      <c r="H48" s="375">
        <v>177534</v>
      </c>
      <c r="I48" s="369">
        <f t="shared" si="3"/>
        <v>300000</v>
      </c>
      <c r="J48" s="373">
        <f t="shared" ref="J48:J87" si="4">SUM(E48-G48)</f>
        <v>6978887</v>
      </c>
      <c r="K48" s="373">
        <f t="shared" si="2"/>
        <v>174472.17499999999</v>
      </c>
      <c r="L48" s="391">
        <v>174472</v>
      </c>
      <c r="M48" s="392" t="s">
        <v>564</v>
      </c>
    </row>
    <row r="49" spans="1:15">
      <c r="A49" s="363">
        <v>42</v>
      </c>
      <c r="B49" s="382" t="s">
        <v>565</v>
      </c>
      <c r="C49" s="768" t="s">
        <v>531</v>
      </c>
      <c r="D49" s="366">
        <v>1585780</v>
      </c>
      <c r="E49" s="373">
        <v>932733</v>
      </c>
      <c r="F49" s="765" t="s">
        <v>528</v>
      </c>
      <c r="G49" s="375">
        <v>76682</v>
      </c>
      <c r="H49" s="375">
        <v>23318</v>
      </c>
      <c r="I49" s="369">
        <f t="shared" si="3"/>
        <v>100000</v>
      </c>
      <c r="J49" s="373">
        <f t="shared" si="4"/>
        <v>856051</v>
      </c>
      <c r="K49" s="373">
        <f t="shared" si="2"/>
        <v>21401.275000000001</v>
      </c>
      <c r="L49" s="391"/>
      <c r="M49" s="392"/>
      <c r="N49" s="394"/>
    </row>
    <row r="50" spans="1:15">
      <c r="A50" s="363">
        <v>43</v>
      </c>
      <c r="B50" s="382" t="s">
        <v>566</v>
      </c>
      <c r="C50" s="766" t="s">
        <v>567</v>
      </c>
      <c r="D50" s="366">
        <v>4187495</v>
      </c>
      <c r="E50" s="373">
        <v>3558035</v>
      </c>
      <c r="F50" s="765" t="s">
        <v>528</v>
      </c>
      <c r="G50" s="375">
        <v>111049</v>
      </c>
      <c r="H50" s="375">
        <v>88951</v>
      </c>
      <c r="I50" s="369">
        <f t="shared" si="3"/>
        <v>200000</v>
      </c>
      <c r="J50" s="373">
        <f t="shared" si="4"/>
        <v>3446986</v>
      </c>
      <c r="K50" s="373">
        <f t="shared" si="2"/>
        <v>86174.65</v>
      </c>
      <c r="L50" s="393"/>
      <c r="M50" s="392"/>
      <c r="N50" s="394"/>
    </row>
    <row r="51" spans="1:15">
      <c r="A51" s="363">
        <v>44</v>
      </c>
      <c r="B51" s="382" t="s">
        <v>568</v>
      </c>
      <c r="C51" s="766" t="s">
        <v>569</v>
      </c>
      <c r="D51" s="366">
        <v>2626747</v>
      </c>
      <c r="E51" s="373">
        <v>2505552</v>
      </c>
      <c r="F51" s="765" t="s">
        <v>570</v>
      </c>
      <c r="G51" s="375">
        <v>37361</v>
      </c>
      <c r="H51" s="375">
        <v>62639</v>
      </c>
      <c r="I51" s="369">
        <f t="shared" si="3"/>
        <v>100000</v>
      </c>
      <c r="J51" s="373">
        <f t="shared" si="4"/>
        <v>2468191</v>
      </c>
      <c r="K51" s="373">
        <f t="shared" si="2"/>
        <v>61704.775000000001</v>
      </c>
      <c r="L51" s="391"/>
      <c r="M51" s="392"/>
    </row>
    <row r="52" spans="1:15">
      <c r="A52" s="363">
        <v>45</v>
      </c>
      <c r="B52" s="382" t="s">
        <v>430</v>
      </c>
      <c r="C52" s="766" t="str">
        <f>C51</f>
        <v>30-11-2022</v>
      </c>
      <c r="D52" s="366">
        <v>2213403</v>
      </c>
      <c r="E52" s="373">
        <v>1759215</v>
      </c>
      <c r="F52" s="765" t="s">
        <v>517</v>
      </c>
      <c r="G52" s="375">
        <v>6020</v>
      </c>
      <c r="H52" s="375">
        <v>43980</v>
      </c>
      <c r="I52" s="369">
        <f t="shared" si="3"/>
        <v>50000</v>
      </c>
      <c r="J52" s="373">
        <f t="shared" si="4"/>
        <v>1753195</v>
      </c>
      <c r="K52" s="373">
        <f t="shared" si="2"/>
        <v>43829.875</v>
      </c>
      <c r="L52" s="391"/>
      <c r="M52" s="392"/>
    </row>
    <row r="53" spans="1:15">
      <c r="A53" s="363">
        <v>46</v>
      </c>
      <c r="B53" s="382" t="s">
        <v>571</v>
      </c>
      <c r="C53" s="766" t="s">
        <v>572</v>
      </c>
      <c r="D53" s="366">
        <v>8457758</v>
      </c>
      <c r="E53" s="373">
        <v>7930322</v>
      </c>
      <c r="F53" s="765" t="s">
        <v>517</v>
      </c>
      <c r="G53" s="375">
        <v>103484</v>
      </c>
      <c r="H53" s="375">
        <v>396516</v>
      </c>
      <c r="I53" s="369">
        <f t="shared" si="3"/>
        <v>500000</v>
      </c>
      <c r="J53" s="373">
        <f t="shared" si="4"/>
        <v>7826838</v>
      </c>
      <c r="K53" s="373">
        <f t="shared" si="2"/>
        <v>195670.95</v>
      </c>
      <c r="L53" s="391"/>
      <c r="M53" s="392"/>
    </row>
    <row r="54" spans="1:15">
      <c r="A54" s="363">
        <v>47</v>
      </c>
      <c r="B54" s="382" t="s">
        <v>461</v>
      </c>
      <c r="C54" s="766" t="s">
        <v>573</v>
      </c>
      <c r="D54" s="366">
        <v>1542965</v>
      </c>
      <c r="E54" s="373">
        <v>1465324</v>
      </c>
      <c r="F54" s="765" t="s">
        <v>517</v>
      </c>
      <c r="G54" s="375"/>
      <c r="H54" s="375">
        <v>50000</v>
      </c>
      <c r="I54" s="369">
        <f t="shared" si="3"/>
        <v>50000</v>
      </c>
      <c r="J54" s="373">
        <f t="shared" si="4"/>
        <v>1465324</v>
      </c>
      <c r="K54" s="373">
        <f t="shared" si="2"/>
        <v>36633.1</v>
      </c>
      <c r="L54" s="391">
        <v>96431</v>
      </c>
      <c r="M54" s="392"/>
    </row>
    <row r="55" spans="1:15">
      <c r="A55" s="363">
        <v>48</v>
      </c>
      <c r="B55" s="382" t="s">
        <v>366</v>
      </c>
      <c r="C55" s="766" t="s">
        <v>574</v>
      </c>
      <c r="D55" s="366">
        <v>5000000</v>
      </c>
      <c r="E55" s="373">
        <v>5000000</v>
      </c>
      <c r="F55" s="765" t="s">
        <v>548</v>
      </c>
      <c r="G55" s="375"/>
      <c r="H55" s="375">
        <v>600000</v>
      </c>
      <c r="I55" s="369">
        <f t="shared" si="3"/>
        <v>600000</v>
      </c>
      <c r="J55" s="373">
        <f t="shared" si="4"/>
        <v>5000000</v>
      </c>
      <c r="K55" s="373">
        <f t="shared" si="2"/>
        <v>125000</v>
      </c>
      <c r="L55" s="391">
        <v>875000</v>
      </c>
      <c r="M55" s="392"/>
    </row>
    <row r="56" spans="1:15">
      <c r="A56" s="363">
        <v>49</v>
      </c>
      <c r="B56" s="382" t="s">
        <v>575</v>
      </c>
      <c r="C56" s="764" t="s">
        <v>576</v>
      </c>
      <c r="D56" s="366">
        <v>979700</v>
      </c>
      <c r="E56" s="367">
        <v>943501</v>
      </c>
      <c r="F56" s="763" t="s">
        <v>519</v>
      </c>
      <c r="G56" s="369">
        <v>1412</v>
      </c>
      <c r="H56" s="369">
        <v>23588</v>
      </c>
      <c r="I56" s="369">
        <f t="shared" si="3"/>
        <v>25000</v>
      </c>
      <c r="J56" s="367">
        <f t="shared" si="4"/>
        <v>942089</v>
      </c>
      <c r="K56" s="367">
        <f t="shared" si="2"/>
        <v>23552.224999999999</v>
      </c>
      <c r="L56" s="391"/>
      <c r="M56" s="392"/>
    </row>
    <row r="57" spans="1:15">
      <c r="A57" s="363">
        <v>50</v>
      </c>
      <c r="B57" s="382" t="s">
        <v>577</v>
      </c>
      <c r="C57" s="764" t="str">
        <f t="shared" ref="C57:C62" si="5">C56</f>
        <v>08-02-2023</v>
      </c>
      <c r="D57" s="366">
        <v>3494209</v>
      </c>
      <c r="E57" s="367">
        <v>3459602</v>
      </c>
      <c r="F57" s="763" t="s">
        <v>519</v>
      </c>
      <c r="G57" s="375">
        <v>40550</v>
      </c>
      <c r="H57" s="369">
        <v>232450</v>
      </c>
      <c r="I57" s="369">
        <f t="shared" si="3"/>
        <v>273000</v>
      </c>
      <c r="J57" s="367">
        <f t="shared" si="4"/>
        <v>3419052</v>
      </c>
      <c r="K57" s="367">
        <f t="shared" si="2"/>
        <v>85476.3</v>
      </c>
      <c r="L57" s="393"/>
      <c r="M57" s="392"/>
      <c r="O57" s="385"/>
    </row>
    <row r="58" spans="1:15">
      <c r="A58" s="363">
        <v>51</v>
      </c>
      <c r="B58" s="382" t="s">
        <v>578</v>
      </c>
      <c r="C58" s="764" t="str">
        <f t="shared" si="5"/>
        <v>08-02-2023</v>
      </c>
      <c r="D58" s="366">
        <v>2500000</v>
      </c>
      <c r="E58" s="367">
        <v>2421188</v>
      </c>
      <c r="F58" s="763" t="s">
        <v>517</v>
      </c>
      <c r="G58" s="369">
        <v>28940</v>
      </c>
      <c r="H58" s="369">
        <v>121060</v>
      </c>
      <c r="I58" s="369">
        <f t="shared" si="3"/>
        <v>150000</v>
      </c>
      <c r="J58" s="367">
        <f t="shared" si="4"/>
        <v>2392248</v>
      </c>
      <c r="K58" s="367">
        <f t="shared" si="2"/>
        <v>59806.2</v>
      </c>
      <c r="L58" s="391"/>
      <c r="M58" s="392"/>
    </row>
    <row r="59" spans="1:15">
      <c r="A59" s="363">
        <v>52</v>
      </c>
      <c r="B59" s="382" t="s">
        <v>579</v>
      </c>
      <c r="C59" s="764" t="str">
        <f t="shared" si="5"/>
        <v>08-02-2023</v>
      </c>
      <c r="D59" s="366">
        <v>1377442</v>
      </c>
      <c r="E59" s="367">
        <v>1219646</v>
      </c>
      <c r="F59" s="763" t="s">
        <v>528</v>
      </c>
      <c r="G59" s="369">
        <v>19509</v>
      </c>
      <c r="H59" s="369">
        <v>30491</v>
      </c>
      <c r="I59" s="369">
        <f t="shared" si="3"/>
        <v>50000</v>
      </c>
      <c r="J59" s="367">
        <f t="shared" si="4"/>
        <v>1200137</v>
      </c>
      <c r="K59" s="367">
        <f t="shared" si="2"/>
        <v>30003.424999999999</v>
      </c>
      <c r="L59" s="391"/>
      <c r="M59" s="392"/>
      <c r="N59" s="394"/>
    </row>
    <row r="60" spans="1:15">
      <c r="A60" s="363">
        <v>53</v>
      </c>
      <c r="B60" s="382" t="s">
        <v>580</v>
      </c>
      <c r="C60" s="764" t="str">
        <f t="shared" si="5"/>
        <v>08-02-2023</v>
      </c>
      <c r="D60" s="366">
        <v>1450269</v>
      </c>
      <c r="E60" s="367">
        <v>1437090</v>
      </c>
      <c r="F60" s="763" t="s">
        <v>581</v>
      </c>
      <c r="G60" s="369"/>
      <c r="H60" s="384">
        <v>100000</v>
      </c>
      <c r="I60" s="369">
        <f t="shared" si="3"/>
        <v>100000</v>
      </c>
      <c r="J60" s="367">
        <f t="shared" si="4"/>
        <v>1437090</v>
      </c>
      <c r="K60" s="367">
        <f t="shared" si="2"/>
        <v>35927.25</v>
      </c>
      <c r="L60" s="391">
        <v>23642</v>
      </c>
      <c r="M60" s="392"/>
    </row>
    <row r="61" spans="1:15">
      <c r="A61" s="363">
        <v>54</v>
      </c>
      <c r="B61" s="382" t="s">
        <v>582</v>
      </c>
      <c r="C61" s="764" t="str">
        <f t="shared" si="5"/>
        <v>08-02-2023</v>
      </c>
      <c r="D61" s="366">
        <v>2613922</v>
      </c>
      <c r="E61" s="367">
        <v>2223045</v>
      </c>
      <c r="F61" s="763" t="s">
        <v>570</v>
      </c>
      <c r="G61" s="369">
        <v>38848</v>
      </c>
      <c r="H61" s="369">
        <v>111152</v>
      </c>
      <c r="I61" s="369">
        <f t="shared" si="3"/>
        <v>150000</v>
      </c>
      <c r="J61" s="367">
        <f t="shared" si="4"/>
        <v>2184197</v>
      </c>
      <c r="K61" s="367">
        <f t="shared" si="2"/>
        <v>54604.925000000003</v>
      </c>
      <c r="L61" s="391"/>
      <c r="M61" s="392"/>
    </row>
    <row r="62" spans="1:15">
      <c r="A62" s="363">
        <v>55</v>
      </c>
      <c r="B62" s="382" t="s">
        <v>583</v>
      </c>
      <c r="C62" s="764" t="str">
        <f t="shared" si="5"/>
        <v>08-02-2023</v>
      </c>
      <c r="D62" s="366">
        <v>4318751</v>
      </c>
      <c r="E62" s="367">
        <v>3276678</v>
      </c>
      <c r="F62" s="763" t="s">
        <v>528</v>
      </c>
      <c r="G62" s="369">
        <v>118083</v>
      </c>
      <c r="H62" s="369">
        <v>81917</v>
      </c>
      <c r="I62" s="369">
        <f t="shared" si="3"/>
        <v>200000</v>
      </c>
      <c r="J62" s="367">
        <f t="shared" si="4"/>
        <v>3158595</v>
      </c>
      <c r="K62" s="367">
        <f t="shared" si="2"/>
        <v>78964.875</v>
      </c>
      <c r="L62" s="391"/>
      <c r="M62" s="392"/>
    </row>
    <row r="63" spans="1:15">
      <c r="A63" s="363">
        <v>56</v>
      </c>
      <c r="B63" s="382" t="s">
        <v>584</v>
      </c>
      <c r="C63" s="764" t="s">
        <v>585</v>
      </c>
      <c r="D63" s="366">
        <v>2291126</v>
      </c>
      <c r="E63" s="367">
        <v>2156420</v>
      </c>
      <c r="F63" s="763" t="s">
        <v>528</v>
      </c>
      <c r="G63" s="369">
        <v>16089</v>
      </c>
      <c r="H63" s="369">
        <v>53911</v>
      </c>
      <c r="I63" s="369">
        <f t="shared" si="3"/>
        <v>70000</v>
      </c>
      <c r="J63" s="367">
        <f t="shared" si="4"/>
        <v>2140331</v>
      </c>
      <c r="K63" s="367">
        <f t="shared" si="2"/>
        <v>53508.275000000001</v>
      </c>
      <c r="L63" s="391"/>
      <c r="M63" s="392"/>
    </row>
    <row r="64" spans="1:15">
      <c r="A64" s="363">
        <v>57</v>
      </c>
      <c r="B64" s="382" t="s">
        <v>586</v>
      </c>
      <c r="C64" s="764" t="str">
        <f>C147</f>
        <v>01-03-2023</v>
      </c>
      <c r="D64" s="366">
        <v>1950889</v>
      </c>
      <c r="E64" s="367">
        <v>1947943</v>
      </c>
      <c r="F64" s="368"/>
      <c r="G64" s="369"/>
      <c r="H64" s="369"/>
      <c r="I64" s="369">
        <f t="shared" si="3"/>
        <v>0</v>
      </c>
      <c r="J64" s="367">
        <f t="shared" si="4"/>
        <v>1947943</v>
      </c>
      <c r="K64" s="367">
        <f t="shared" si="2"/>
        <v>48698.574999999997</v>
      </c>
      <c r="L64" s="393">
        <v>276468</v>
      </c>
      <c r="M64" s="392"/>
    </row>
    <row r="65" spans="1:15">
      <c r="A65" s="363">
        <v>58</v>
      </c>
      <c r="B65" s="382" t="s">
        <v>438</v>
      </c>
      <c r="C65" s="764" t="s">
        <v>587</v>
      </c>
      <c r="D65" s="366">
        <v>1693502</v>
      </c>
      <c r="E65" s="367">
        <v>1020687</v>
      </c>
      <c r="F65" s="763" t="s">
        <v>517</v>
      </c>
      <c r="G65" s="369">
        <v>74483</v>
      </c>
      <c r="H65" s="369">
        <v>25517</v>
      </c>
      <c r="I65" s="369">
        <f t="shared" si="3"/>
        <v>100000</v>
      </c>
      <c r="J65" s="367">
        <f t="shared" si="4"/>
        <v>946204</v>
      </c>
      <c r="K65" s="367">
        <f t="shared" si="2"/>
        <v>23655.1</v>
      </c>
      <c r="L65" s="391"/>
      <c r="M65" s="392"/>
    </row>
    <row r="66" spans="1:15">
      <c r="A66" s="363">
        <v>59</v>
      </c>
      <c r="B66" s="382" t="s">
        <v>588</v>
      </c>
      <c r="C66" s="764" t="s">
        <v>589</v>
      </c>
      <c r="D66" s="366">
        <v>1866287</v>
      </c>
      <c r="E66" s="367">
        <v>1537490</v>
      </c>
      <c r="F66" s="763" t="s">
        <v>517</v>
      </c>
      <c r="G66" s="369">
        <v>23126</v>
      </c>
      <c r="H66" s="369">
        <v>76874</v>
      </c>
      <c r="I66" s="369">
        <f t="shared" si="3"/>
        <v>100000</v>
      </c>
      <c r="J66" s="367">
        <f t="shared" si="4"/>
        <v>1514364</v>
      </c>
      <c r="K66" s="367">
        <f t="shared" si="2"/>
        <v>37859.1</v>
      </c>
      <c r="L66" s="391"/>
      <c r="M66" s="392"/>
      <c r="N66" s="394"/>
    </row>
    <row r="67" spans="1:15">
      <c r="A67" s="363">
        <v>60</v>
      </c>
      <c r="B67" s="382" t="s">
        <v>590</v>
      </c>
      <c r="C67" s="764" t="str">
        <f t="shared" ref="C67:C79" si="6">C66</f>
        <v>10-04-2023</v>
      </c>
      <c r="D67" s="366">
        <v>1813568</v>
      </c>
      <c r="E67" s="367">
        <v>1534267</v>
      </c>
      <c r="F67" s="763" t="s">
        <v>517</v>
      </c>
      <c r="G67" s="369">
        <v>23286</v>
      </c>
      <c r="H67" s="369">
        <v>76714</v>
      </c>
      <c r="I67" s="369">
        <f t="shared" si="3"/>
        <v>100000</v>
      </c>
      <c r="J67" s="367">
        <f t="shared" si="4"/>
        <v>1510981</v>
      </c>
      <c r="K67" s="367">
        <f t="shared" si="2"/>
        <v>37774.525000000001</v>
      </c>
      <c r="L67" s="391">
        <v>38357</v>
      </c>
      <c r="M67" s="392"/>
      <c r="N67" s="394"/>
    </row>
    <row r="68" spans="1:15">
      <c r="A68" s="363">
        <v>61</v>
      </c>
      <c r="B68" s="382" t="s">
        <v>591</v>
      </c>
      <c r="C68" s="764" t="str">
        <f t="shared" si="6"/>
        <v>10-04-2023</v>
      </c>
      <c r="D68" s="366">
        <v>1511972</v>
      </c>
      <c r="E68" s="367">
        <v>1354376</v>
      </c>
      <c r="F68" s="763" t="s">
        <v>519</v>
      </c>
      <c r="G68" s="369">
        <v>82282</v>
      </c>
      <c r="H68" s="369">
        <v>67718</v>
      </c>
      <c r="I68" s="369">
        <f t="shared" si="3"/>
        <v>150000</v>
      </c>
      <c r="J68" s="367">
        <f t="shared" si="4"/>
        <v>1272094</v>
      </c>
      <c r="K68" s="367">
        <f t="shared" si="2"/>
        <v>31802.35</v>
      </c>
      <c r="L68" s="393"/>
      <c r="M68" s="392"/>
    </row>
    <row r="69" spans="1:15">
      <c r="A69" s="363">
        <v>62</v>
      </c>
      <c r="B69" s="382" t="s">
        <v>592</v>
      </c>
      <c r="C69" s="766" t="str">
        <f t="shared" si="6"/>
        <v>10-04-2023</v>
      </c>
      <c r="D69" s="366">
        <v>8759699</v>
      </c>
      <c r="E69" s="373">
        <v>6799948</v>
      </c>
      <c r="F69" s="374"/>
      <c r="G69" s="375"/>
      <c r="H69" s="375"/>
      <c r="I69" s="369">
        <f t="shared" si="3"/>
        <v>0</v>
      </c>
      <c r="J69" s="373">
        <f t="shared" si="4"/>
        <v>6799948</v>
      </c>
      <c r="K69" s="367">
        <f t="shared" si="2"/>
        <v>169998.7</v>
      </c>
      <c r="L69" s="391">
        <v>169999</v>
      </c>
      <c r="M69" s="392"/>
      <c r="O69" s="385"/>
    </row>
    <row r="70" spans="1:15">
      <c r="A70" s="363">
        <v>63</v>
      </c>
      <c r="B70" s="382" t="s">
        <v>593</v>
      </c>
      <c r="C70" s="764" t="str">
        <f t="shared" si="6"/>
        <v>10-04-2023</v>
      </c>
      <c r="D70" s="366">
        <v>1523488</v>
      </c>
      <c r="E70" s="367">
        <v>652799</v>
      </c>
      <c r="F70" s="763" t="s">
        <v>594</v>
      </c>
      <c r="G70" s="369">
        <v>83680</v>
      </c>
      <c r="H70" s="369">
        <v>16320</v>
      </c>
      <c r="I70" s="369">
        <f t="shared" si="3"/>
        <v>100000</v>
      </c>
      <c r="J70" s="367">
        <f t="shared" si="4"/>
        <v>569119</v>
      </c>
      <c r="K70" s="367">
        <f t="shared" si="2"/>
        <v>14227.975</v>
      </c>
      <c r="L70" s="391"/>
      <c r="M70" s="392"/>
    </row>
    <row r="71" spans="1:15">
      <c r="A71" s="363">
        <v>64</v>
      </c>
      <c r="B71" s="382" t="s">
        <v>595</v>
      </c>
      <c r="C71" s="764" t="str">
        <f t="shared" si="6"/>
        <v>10-04-2023</v>
      </c>
      <c r="D71" s="366">
        <v>3917101</v>
      </c>
      <c r="E71" s="367">
        <v>3789910</v>
      </c>
      <c r="F71" s="763" t="s">
        <v>517</v>
      </c>
      <c r="G71" s="369">
        <v>25252</v>
      </c>
      <c r="H71" s="369">
        <v>94748</v>
      </c>
      <c r="I71" s="369">
        <f t="shared" si="3"/>
        <v>120000</v>
      </c>
      <c r="J71" s="367">
        <f t="shared" si="4"/>
        <v>3764658</v>
      </c>
      <c r="K71" s="367">
        <f t="shared" si="2"/>
        <v>94116.45</v>
      </c>
      <c r="L71" s="391"/>
      <c r="M71" s="392"/>
    </row>
    <row r="72" spans="1:15">
      <c r="A72" s="363">
        <v>65</v>
      </c>
      <c r="B72" s="382" t="s">
        <v>596</v>
      </c>
      <c r="C72" s="764" t="str">
        <f t="shared" si="6"/>
        <v>10-04-2023</v>
      </c>
      <c r="D72" s="366">
        <v>1595827</v>
      </c>
      <c r="E72" s="367">
        <v>1262960</v>
      </c>
      <c r="F72" s="763" t="s">
        <v>597</v>
      </c>
      <c r="G72" s="369">
        <v>18426</v>
      </c>
      <c r="H72" s="369">
        <v>31574</v>
      </c>
      <c r="I72" s="369">
        <f t="shared" si="3"/>
        <v>50000</v>
      </c>
      <c r="J72" s="367">
        <f t="shared" si="4"/>
        <v>1244534</v>
      </c>
      <c r="K72" s="367">
        <f t="shared" si="2"/>
        <v>31113.35</v>
      </c>
      <c r="L72" s="393"/>
      <c r="M72" s="392"/>
    </row>
    <row r="73" spans="1:15">
      <c r="A73" s="363">
        <v>66</v>
      </c>
      <c r="B73" s="382" t="s">
        <v>598</v>
      </c>
      <c r="C73" s="764" t="str">
        <f t="shared" si="6"/>
        <v>10-04-2023</v>
      </c>
      <c r="D73" s="366">
        <v>4432396</v>
      </c>
      <c r="E73" s="367">
        <v>3531098</v>
      </c>
      <c r="F73" s="763" t="s">
        <v>594</v>
      </c>
      <c r="G73" s="369">
        <v>111723</v>
      </c>
      <c r="H73" s="384">
        <v>88277</v>
      </c>
      <c r="I73" s="369">
        <f t="shared" ref="I73:I104" si="7">SUM(G73+H73)</f>
        <v>200000</v>
      </c>
      <c r="J73" s="367">
        <f t="shared" si="4"/>
        <v>3419375</v>
      </c>
      <c r="K73" s="367">
        <f t="shared" si="2"/>
        <v>85484.375</v>
      </c>
      <c r="L73" s="391"/>
      <c r="M73" s="392"/>
    </row>
    <row r="74" spans="1:15">
      <c r="A74" s="363">
        <v>67</v>
      </c>
      <c r="B74" s="382" t="s">
        <v>599</v>
      </c>
      <c r="C74" s="764" t="str">
        <f t="shared" si="6"/>
        <v>10-04-2023</v>
      </c>
      <c r="D74" s="366">
        <v>1619583</v>
      </c>
      <c r="E74" s="367">
        <v>1212586</v>
      </c>
      <c r="F74" s="763" t="s">
        <v>528</v>
      </c>
      <c r="G74" s="369">
        <v>19685</v>
      </c>
      <c r="H74" s="369">
        <v>30315</v>
      </c>
      <c r="I74" s="369">
        <f t="shared" si="7"/>
        <v>50000</v>
      </c>
      <c r="J74" s="367">
        <f t="shared" si="4"/>
        <v>1192901</v>
      </c>
      <c r="K74" s="367">
        <f t="shared" si="2"/>
        <v>29822.525000000001</v>
      </c>
      <c r="L74" s="391"/>
      <c r="M74" s="392"/>
      <c r="N74" s="394"/>
    </row>
    <row r="75" spans="1:15">
      <c r="A75" s="363">
        <v>68</v>
      </c>
      <c r="B75" s="382" t="s">
        <v>600</v>
      </c>
      <c r="C75" s="764" t="str">
        <f t="shared" si="6"/>
        <v>10-04-2023</v>
      </c>
      <c r="D75" s="366">
        <v>8653118</v>
      </c>
      <c r="E75" s="367">
        <v>6295321</v>
      </c>
      <c r="F75" s="763" t="s">
        <v>528</v>
      </c>
      <c r="G75" s="369"/>
      <c r="H75" s="369">
        <v>300000</v>
      </c>
      <c r="I75" s="369">
        <f t="shared" si="7"/>
        <v>300000</v>
      </c>
      <c r="J75" s="367">
        <f t="shared" si="4"/>
        <v>6295321</v>
      </c>
      <c r="K75" s="367">
        <f t="shared" si="2"/>
        <v>157383.02499999999</v>
      </c>
      <c r="L75" s="391">
        <v>14766</v>
      </c>
      <c r="M75" s="392"/>
    </row>
    <row r="76" spans="1:15">
      <c r="A76" s="363">
        <v>69</v>
      </c>
      <c r="B76" s="382" t="s">
        <v>601</v>
      </c>
      <c r="C76" s="764" t="str">
        <f t="shared" si="6"/>
        <v>10-04-2023</v>
      </c>
      <c r="D76" s="366">
        <v>7330110</v>
      </c>
      <c r="E76" s="367">
        <v>5366554</v>
      </c>
      <c r="F76" s="368"/>
      <c r="G76" s="369"/>
      <c r="H76" s="369"/>
      <c r="I76" s="369">
        <f t="shared" si="7"/>
        <v>0</v>
      </c>
      <c r="J76" s="367">
        <f t="shared" si="4"/>
        <v>5366554</v>
      </c>
      <c r="K76" s="367">
        <f t="shared" si="2"/>
        <v>134163.85</v>
      </c>
      <c r="L76" s="393">
        <v>134164</v>
      </c>
      <c r="M76" s="392"/>
    </row>
    <row r="77" spans="1:15">
      <c r="A77" s="363">
        <v>70</v>
      </c>
      <c r="B77" s="382" t="s">
        <v>602</v>
      </c>
      <c r="C77" s="764" t="str">
        <f t="shared" si="6"/>
        <v>10-04-2023</v>
      </c>
      <c r="D77" s="366">
        <v>2343250</v>
      </c>
      <c r="E77" s="367">
        <v>2211673</v>
      </c>
      <c r="F77" s="763" t="s">
        <v>517</v>
      </c>
      <c r="G77" s="369">
        <v>4708</v>
      </c>
      <c r="H77" s="369">
        <v>55292</v>
      </c>
      <c r="I77" s="369">
        <f t="shared" si="7"/>
        <v>60000</v>
      </c>
      <c r="J77" s="367">
        <f t="shared" si="4"/>
        <v>2206965</v>
      </c>
      <c r="K77" s="367">
        <f t="shared" si="2"/>
        <v>55174.125</v>
      </c>
      <c r="L77" s="391"/>
      <c r="M77" s="392"/>
    </row>
    <row r="78" spans="1:15">
      <c r="A78" s="363">
        <v>71</v>
      </c>
      <c r="B78" s="382" t="s">
        <v>603</v>
      </c>
      <c r="C78" s="764" t="str">
        <f t="shared" si="6"/>
        <v>10-04-2023</v>
      </c>
      <c r="D78" s="366">
        <v>5000000</v>
      </c>
      <c r="E78" s="367">
        <v>2375239</v>
      </c>
      <c r="F78" s="368"/>
      <c r="G78" s="369"/>
      <c r="H78" s="369"/>
      <c r="I78" s="369">
        <f t="shared" si="7"/>
        <v>0</v>
      </c>
      <c r="J78" s="367">
        <f t="shared" si="4"/>
        <v>2375239</v>
      </c>
      <c r="K78" s="367">
        <f t="shared" si="2"/>
        <v>59380.974999999999</v>
      </c>
      <c r="L78" s="391">
        <v>59381</v>
      </c>
      <c r="M78" s="392"/>
    </row>
    <row r="79" spans="1:15">
      <c r="A79" s="363">
        <v>72</v>
      </c>
      <c r="B79" s="382" t="s">
        <v>604</v>
      </c>
      <c r="C79" s="764" t="str">
        <f t="shared" si="6"/>
        <v>10-04-2023</v>
      </c>
      <c r="D79" s="366">
        <v>1799283</v>
      </c>
      <c r="E79" s="367">
        <v>1464182</v>
      </c>
      <c r="F79" s="763" t="s">
        <v>605</v>
      </c>
      <c r="G79" s="369">
        <v>13395</v>
      </c>
      <c r="H79" s="369">
        <v>36605</v>
      </c>
      <c r="I79" s="369">
        <f t="shared" si="7"/>
        <v>50000</v>
      </c>
      <c r="J79" s="367">
        <f t="shared" si="4"/>
        <v>1450787</v>
      </c>
      <c r="K79" s="367">
        <f t="shared" si="2"/>
        <v>36269.675000000003</v>
      </c>
      <c r="L79" s="391"/>
      <c r="M79" s="392"/>
    </row>
    <row r="80" spans="1:15">
      <c r="A80" s="363">
        <v>73</v>
      </c>
      <c r="B80" s="382" t="s">
        <v>606</v>
      </c>
      <c r="C80" s="764" t="str">
        <f>C160</f>
        <v>10-04-2023</v>
      </c>
      <c r="D80" s="366">
        <v>2422728</v>
      </c>
      <c r="E80" s="367">
        <v>2422728</v>
      </c>
      <c r="F80" s="368"/>
      <c r="G80" s="369"/>
      <c r="H80" s="369">
        <v>100000</v>
      </c>
      <c r="I80" s="369">
        <f t="shared" si="7"/>
        <v>100000</v>
      </c>
      <c r="J80" s="367">
        <f t="shared" si="4"/>
        <v>2422728</v>
      </c>
      <c r="K80" s="367">
        <f t="shared" si="2"/>
        <v>60568.2</v>
      </c>
      <c r="L80" s="391">
        <v>263954</v>
      </c>
      <c r="M80" s="392"/>
    </row>
    <row r="81" spans="1:15">
      <c r="A81" s="363">
        <v>74</v>
      </c>
      <c r="B81" s="382" t="s">
        <v>607</v>
      </c>
      <c r="C81" s="764" t="s">
        <v>589</v>
      </c>
      <c r="D81" s="366">
        <v>8000000</v>
      </c>
      <c r="E81" s="367">
        <v>3000000</v>
      </c>
      <c r="F81" s="763" t="s">
        <v>594</v>
      </c>
      <c r="G81" s="369"/>
      <c r="H81" s="369">
        <v>115000</v>
      </c>
      <c r="I81" s="369">
        <f t="shared" si="7"/>
        <v>115000</v>
      </c>
      <c r="J81" s="367">
        <f t="shared" si="4"/>
        <v>3000000</v>
      </c>
      <c r="K81" s="367">
        <f t="shared" si="2"/>
        <v>75000</v>
      </c>
      <c r="L81" s="391"/>
      <c r="M81" s="392"/>
    </row>
    <row r="82" spans="1:15">
      <c r="A82" s="363">
        <v>75</v>
      </c>
      <c r="B82" s="382" t="s">
        <v>608</v>
      </c>
      <c r="C82" s="766" t="str">
        <f>C83</f>
        <v>11-04-2023</v>
      </c>
      <c r="D82" s="366">
        <v>2395410</v>
      </c>
      <c r="E82" s="373">
        <v>2011311</v>
      </c>
      <c r="F82" s="765" t="s">
        <v>519</v>
      </c>
      <c r="G82" s="375">
        <v>49717</v>
      </c>
      <c r="H82" s="375">
        <v>50283</v>
      </c>
      <c r="I82" s="369">
        <f t="shared" si="7"/>
        <v>100000</v>
      </c>
      <c r="J82" s="373">
        <f t="shared" si="4"/>
        <v>1961594</v>
      </c>
      <c r="K82" s="367">
        <f t="shared" si="2"/>
        <v>49039.85</v>
      </c>
      <c r="L82" s="393"/>
      <c r="M82" s="392"/>
    </row>
    <row r="83" spans="1:15">
      <c r="A83" s="363">
        <v>76</v>
      </c>
      <c r="B83" s="382" t="s">
        <v>609</v>
      </c>
      <c r="C83" s="764" t="s">
        <v>610</v>
      </c>
      <c r="D83" s="366">
        <v>23570404</v>
      </c>
      <c r="E83" s="367">
        <v>20772451</v>
      </c>
      <c r="F83" s="763" t="s">
        <v>517</v>
      </c>
      <c r="G83" s="375">
        <v>480689</v>
      </c>
      <c r="H83" s="369">
        <v>519311</v>
      </c>
      <c r="I83" s="369">
        <f t="shared" si="7"/>
        <v>1000000</v>
      </c>
      <c r="J83" s="367">
        <f t="shared" si="4"/>
        <v>20291762</v>
      </c>
      <c r="K83" s="367">
        <f t="shared" si="2"/>
        <v>507294.05</v>
      </c>
      <c r="L83" s="391"/>
      <c r="M83" s="392"/>
    </row>
    <row r="84" spans="1:15">
      <c r="A84" s="363">
        <v>77</v>
      </c>
      <c r="B84" s="371" t="s">
        <v>611</v>
      </c>
      <c r="C84" s="764" t="str">
        <f>C85</f>
        <v>14-04-2023</v>
      </c>
      <c r="D84" s="366">
        <v>2184141</v>
      </c>
      <c r="E84" s="367">
        <v>1460627</v>
      </c>
      <c r="F84" s="763" t="s">
        <v>612</v>
      </c>
      <c r="G84" s="369">
        <v>200000</v>
      </c>
      <c r="H84" s="369"/>
      <c r="I84" s="369">
        <f t="shared" si="7"/>
        <v>200000</v>
      </c>
      <c r="J84" s="367">
        <f t="shared" si="4"/>
        <v>1260627</v>
      </c>
      <c r="K84" s="367"/>
      <c r="L84" s="391"/>
      <c r="M84" s="392"/>
    </row>
    <row r="85" spans="1:15">
      <c r="A85" s="363">
        <v>78</v>
      </c>
      <c r="B85" s="382" t="s">
        <v>613</v>
      </c>
      <c r="C85" s="764" t="str">
        <f>C86</f>
        <v>14-04-2023</v>
      </c>
      <c r="D85" s="366">
        <v>2000000</v>
      </c>
      <c r="E85" s="367">
        <v>2000000</v>
      </c>
      <c r="F85" s="763" t="s">
        <v>519</v>
      </c>
      <c r="G85" s="369"/>
      <c r="H85" s="369">
        <v>50000</v>
      </c>
      <c r="I85" s="369">
        <f t="shared" si="7"/>
        <v>50000</v>
      </c>
      <c r="J85" s="367">
        <f t="shared" si="4"/>
        <v>2000000</v>
      </c>
      <c r="K85" s="367">
        <f>SUM(J85*2.5%)</f>
        <v>50000</v>
      </c>
      <c r="L85" s="391"/>
      <c r="M85" s="392"/>
    </row>
    <row r="86" spans="1:15">
      <c r="A86" s="363">
        <v>79</v>
      </c>
      <c r="B86" s="382" t="s">
        <v>614</v>
      </c>
      <c r="C86" s="766" t="s">
        <v>615</v>
      </c>
      <c r="D86" s="366">
        <v>9730001</v>
      </c>
      <c r="E86" s="373">
        <v>9351900</v>
      </c>
      <c r="F86" s="374"/>
      <c r="G86" s="375"/>
      <c r="H86" s="375"/>
      <c r="I86" s="369">
        <f t="shared" si="7"/>
        <v>0</v>
      </c>
      <c r="J86" s="373">
        <f t="shared" si="4"/>
        <v>9351900</v>
      </c>
      <c r="K86" s="367">
        <f>SUM(J86*2.5%)</f>
        <v>233797.5</v>
      </c>
      <c r="L86" s="391">
        <v>233798</v>
      </c>
      <c r="M86" s="392"/>
    </row>
    <row r="87" spans="1:15">
      <c r="A87" s="363">
        <v>80</v>
      </c>
      <c r="B87" s="382" t="s">
        <v>616</v>
      </c>
      <c r="C87" s="764" t="s">
        <v>617</v>
      </c>
      <c r="D87" s="366">
        <v>2859818</v>
      </c>
      <c r="E87" s="367">
        <v>2731782</v>
      </c>
      <c r="F87" s="763" t="s">
        <v>517</v>
      </c>
      <c r="G87" s="369"/>
      <c r="H87" s="369">
        <v>100000</v>
      </c>
      <c r="I87" s="369">
        <f t="shared" si="7"/>
        <v>100000</v>
      </c>
      <c r="J87" s="367">
        <f t="shared" si="4"/>
        <v>2731782</v>
      </c>
      <c r="K87" s="367">
        <f>SUM(J87*2.5%)</f>
        <v>68294.55</v>
      </c>
      <c r="L87" s="391">
        <v>209778</v>
      </c>
      <c r="M87" s="392"/>
      <c r="N87" s="385"/>
      <c r="O87" s="394"/>
    </row>
    <row r="88" spans="1:15">
      <c r="A88" s="363">
        <v>81</v>
      </c>
      <c r="B88" s="382" t="s">
        <v>618</v>
      </c>
      <c r="C88" s="365"/>
      <c r="D88" s="366">
        <v>13000000</v>
      </c>
      <c r="E88" s="367">
        <v>12444692</v>
      </c>
      <c r="F88" s="763" t="s">
        <v>619</v>
      </c>
      <c r="G88" s="369">
        <v>88883</v>
      </c>
      <c r="H88" s="384">
        <v>311117</v>
      </c>
      <c r="I88" s="369">
        <f t="shared" si="7"/>
        <v>400000</v>
      </c>
      <c r="J88" s="367">
        <f t="shared" ref="J88:J151" si="8">SUM(E88-G88)</f>
        <v>12355809</v>
      </c>
      <c r="K88" s="367">
        <f t="shared" ref="K88:K138" si="9">SUM(J88*2.5%)</f>
        <v>308895.22499999998</v>
      </c>
      <c r="L88" s="391"/>
      <c r="M88" s="392"/>
    </row>
    <row r="89" spans="1:15">
      <c r="A89" s="363">
        <v>82</v>
      </c>
      <c r="B89" s="382" t="s">
        <v>620</v>
      </c>
      <c r="C89" s="764" t="s">
        <v>621</v>
      </c>
      <c r="D89" s="366">
        <v>2392272</v>
      </c>
      <c r="E89" s="367">
        <v>2269823</v>
      </c>
      <c r="F89" s="763" t="s">
        <v>517</v>
      </c>
      <c r="G89" s="369">
        <v>86508</v>
      </c>
      <c r="H89" s="369">
        <v>113492</v>
      </c>
      <c r="I89" s="369">
        <f t="shared" si="7"/>
        <v>200000</v>
      </c>
      <c r="J89" s="367">
        <f t="shared" si="8"/>
        <v>2183315</v>
      </c>
      <c r="K89" s="367">
        <f t="shared" si="9"/>
        <v>54582.875</v>
      </c>
      <c r="L89" s="391"/>
      <c r="M89" s="392"/>
    </row>
    <row r="90" spans="1:15">
      <c r="A90" s="363">
        <v>83</v>
      </c>
      <c r="B90" s="382" t="s">
        <v>622</v>
      </c>
      <c r="C90" s="766" t="s">
        <v>623</v>
      </c>
      <c r="D90" s="366">
        <v>1709300</v>
      </c>
      <c r="E90" s="373">
        <v>1669003</v>
      </c>
      <c r="F90" s="765" t="s">
        <v>528</v>
      </c>
      <c r="G90" s="375">
        <v>18275</v>
      </c>
      <c r="H90" s="375">
        <v>41725</v>
      </c>
      <c r="I90" s="369">
        <f t="shared" si="7"/>
        <v>60000</v>
      </c>
      <c r="J90" s="373">
        <f t="shared" si="8"/>
        <v>1650728</v>
      </c>
      <c r="K90" s="367">
        <f t="shared" si="9"/>
        <v>41268.199999999997</v>
      </c>
      <c r="L90" s="391"/>
      <c r="M90" s="392"/>
      <c r="N90" s="394"/>
    </row>
    <row r="91" spans="1:15">
      <c r="A91" s="363">
        <v>84</v>
      </c>
      <c r="B91" s="382" t="s">
        <v>624</v>
      </c>
      <c r="C91" s="372"/>
      <c r="D91" s="366">
        <v>9484820</v>
      </c>
      <c r="E91" s="373">
        <v>7864055</v>
      </c>
      <c r="F91" s="765" t="s">
        <v>519</v>
      </c>
      <c r="G91" s="375">
        <v>203399</v>
      </c>
      <c r="H91" s="375">
        <v>196601</v>
      </c>
      <c r="I91" s="369">
        <f t="shared" si="7"/>
        <v>400000</v>
      </c>
      <c r="J91" s="373">
        <f t="shared" si="8"/>
        <v>7660656</v>
      </c>
      <c r="K91" s="367">
        <f t="shared" si="9"/>
        <v>191516.4</v>
      </c>
      <c r="L91" s="391"/>
      <c r="M91" s="392"/>
    </row>
    <row r="92" spans="1:15">
      <c r="A92" s="363">
        <v>85</v>
      </c>
      <c r="B92" s="382" t="s">
        <v>625</v>
      </c>
      <c r="C92" s="764" t="s">
        <v>626</v>
      </c>
      <c r="D92" s="366">
        <v>2742730</v>
      </c>
      <c r="E92" s="367">
        <v>995582</v>
      </c>
      <c r="F92" s="763" t="s">
        <v>517</v>
      </c>
      <c r="G92" s="369">
        <v>110</v>
      </c>
      <c r="H92" s="369">
        <v>24890</v>
      </c>
      <c r="I92" s="369">
        <f t="shared" si="7"/>
        <v>25000</v>
      </c>
      <c r="J92" s="373">
        <f t="shared" si="8"/>
        <v>995472</v>
      </c>
      <c r="K92" s="367">
        <f t="shared" si="9"/>
        <v>24886.799999999999</v>
      </c>
      <c r="L92" s="391"/>
      <c r="M92" s="392"/>
      <c r="N92" s="385"/>
    </row>
    <row r="93" spans="1:15">
      <c r="A93" s="363">
        <v>86</v>
      </c>
      <c r="B93" s="382" t="s">
        <v>627</v>
      </c>
      <c r="C93" s="764" t="str">
        <f>C92</f>
        <v>15-09-2023</v>
      </c>
      <c r="D93" s="366">
        <v>5959400</v>
      </c>
      <c r="E93" s="367">
        <v>5864669</v>
      </c>
      <c r="F93" s="763" t="s">
        <v>570</v>
      </c>
      <c r="G93" s="369">
        <v>3383</v>
      </c>
      <c r="H93" s="369">
        <v>146617</v>
      </c>
      <c r="I93" s="369">
        <f t="shared" si="7"/>
        <v>150000</v>
      </c>
      <c r="J93" s="367">
        <f t="shared" si="8"/>
        <v>5861286</v>
      </c>
      <c r="K93" s="367">
        <f t="shared" si="9"/>
        <v>146532.15</v>
      </c>
      <c r="L93" s="393"/>
      <c r="M93" s="392"/>
    </row>
    <row r="94" spans="1:15">
      <c r="A94" s="363">
        <v>87</v>
      </c>
      <c r="B94" s="382" t="s">
        <v>628</v>
      </c>
      <c r="C94" s="764" t="str">
        <f>C95</f>
        <v>16-10-2023</v>
      </c>
      <c r="D94" s="366">
        <v>750000</v>
      </c>
      <c r="E94" s="367">
        <v>467500</v>
      </c>
      <c r="F94" s="368"/>
      <c r="G94" s="369"/>
      <c r="H94" s="369"/>
      <c r="I94" s="369">
        <f t="shared" si="7"/>
        <v>0</v>
      </c>
      <c r="J94" s="367">
        <f t="shared" si="8"/>
        <v>467500</v>
      </c>
      <c r="K94" s="367">
        <f t="shared" si="9"/>
        <v>11687.5</v>
      </c>
      <c r="L94" s="393">
        <v>70128</v>
      </c>
      <c r="M94" s="392"/>
    </row>
    <row r="95" spans="1:15">
      <c r="A95" s="363">
        <v>88</v>
      </c>
      <c r="B95" s="382" t="s">
        <v>629</v>
      </c>
      <c r="C95" s="764" t="s">
        <v>630</v>
      </c>
      <c r="D95" s="366">
        <v>4950000</v>
      </c>
      <c r="E95" s="367">
        <v>5139701</v>
      </c>
      <c r="F95" s="763" t="s">
        <v>619</v>
      </c>
      <c r="G95" s="369">
        <v>71507</v>
      </c>
      <c r="H95" s="369">
        <v>128493</v>
      </c>
      <c r="I95" s="369">
        <f t="shared" si="7"/>
        <v>200000</v>
      </c>
      <c r="J95" s="367">
        <f t="shared" si="8"/>
        <v>5068194</v>
      </c>
      <c r="K95" s="367">
        <f t="shared" si="9"/>
        <v>126704.85</v>
      </c>
      <c r="L95" s="391"/>
      <c r="M95" s="392"/>
    </row>
    <row r="96" spans="1:15">
      <c r="A96" s="363">
        <v>89</v>
      </c>
      <c r="B96" s="382" t="s">
        <v>331</v>
      </c>
      <c r="C96" s="764" t="s">
        <v>631</v>
      </c>
      <c r="D96" s="366">
        <v>2093250</v>
      </c>
      <c r="E96" s="367">
        <v>1236934</v>
      </c>
      <c r="F96" s="763" t="s">
        <v>612</v>
      </c>
      <c r="G96" s="369">
        <v>107231</v>
      </c>
      <c r="H96" s="369">
        <v>92769</v>
      </c>
      <c r="I96" s="369">
        <f t="shared" si="7"/>
        <v>200000</v>
      </c>
      <c r="J96" s="367">
        <f t="shared" si="8"/>
        <v>1129703</v>
      </c>
      <c r="K96" s="367">
        <f t="shared" si="9"/>
        <v>28242.575000000001</v>
      </c>
      <c r="L96" s="391"/>
      <c r="M96" s="392"/>
    </row>
    <row r="97" spans="1:15">
      <c r="A97" s="363">
        <v>90</v>
      </c>
      <c r="B97" s="382" t="s">
        <v>377</v>
      </c>
      <c r="C97" s="764" t="s">
        <v>632</v>
      </c>
      <c r="D97" s="366">
        <v>2276550</v>
      </c>
      <c r="E97" s="367">
        <v>1014356</v>
      </c>
      <c r="F97" s="763" t="s">
        <v>519</v>
      </c>
      <c r="G97" s="369">
        <v>74641</v>
      </c>
      <c r="H97" s="369">
        <v>25359</v>
      </c>
      <c r="I97" s="369">
        <f t="shared" si="7"/>
        <v>100000</v>
      </c>
      <c r="J97" s="367">
        <f t="shared" si="8"/>
        <v>939715</v>
      </c>
      <c r="K97" s="367">
        <f t="shared" si="9"/>
        <v>23492.875</v>
      </c>
      <c r="L97" s="391"/>
      <c r="M97" s="392"/>
      <c r="O97" s="385"/>
    </row>
    <row r="98" spans="1:15">
      <c r="A98" s="363">
        <v>91</v>
      </c>
      <c r="B98" s="382" t="s">
        <v>633</v>
      </c>
      <c r="C98" s="764" t="str">
        <f>C97</f>
        <v>25-10-2023</v>
      </c>
      <c r="D98" s="366">
        <v>1918800</v>
      </c>
      <c r="E98" s="367">
        <v>1488865</v>
      </c>
      <c r="F98" s="763" t="s">
        <v>528</v>
      </c>
      <c r="G98" s="369">
        <v>25557</v>
      </c>
      <c r="H98" s="369">
        <v>74443</v>
      </c>
      <c r="I98" s="369">
        <f t="shared" si="7"/>
        <v>100000</v>
      </c>
      <c r="J98" s="367">
        <f t="shared" si="8"/>
        <v>1463308</v>
      </c>
      <c r="K98" s="367">
        <f t="shared" si="9"/>
        <v>36582.699999999997</v>
      </c>
      <c r="L98" s="391"/>
      <c r="M98" s="392"/>
      <c r="N98" s="385"/>
      <c r="O98" s="385"/>
    </row>
    <row r="99" spans="1:15">
      <c r="A99" s="363">
        <v>92</v>
      </c>
      <c r="B99" s="382" t="s">
        <v>324</v>
      </c>
      <c r="C99" s="764" t="s">
        <v>634</v>
      </c>
      <c r="D99" s="366">
        <v>14898500</v>
      </c>
      <c r="E99" s="367">
        <v>13427440</v>
      </c>
      <c r="F99" s="763" t="s">
        <v>635</v>
      </c>
      <c r="G99" s="369">
        <v>14314</v>
      </c>
      <c r="H99" s="369">
        <v>335686</v>
      </c>
      <c r="I99" s="369">
        <f t="shared" si="7"/>
        <v>350000</v>
      </c>
      <c r="J99" s="367">
        <f t="shared" si="8"/>
        <v>13413126</v>
      </c>
      <c r="K99" s="367">
        <f t="shared" si="9"/>
        <v>335328.15000000002</v>
      </c>
      <c r="L99" s="391"/>
      <c r="M99" s="392"/>
    </row>
    <row r="100" spans="1:15">
      <c r="A100" s="363">
        <v>93</v>
      </c>
      <c r="B100" s="382" t="s">
        <v>636</v>
      </c>
      <c r="C100" s="764" t="str">
        <f>C101</f>
        <v>02-11-2023</v>
      </c>
      <c r="D100" s="366">
        <v>930000</v>
      </c>
      <c r="E100" s="367">
        <v>373278</v>
      </c>
      <c r="F100" s="368"/>
      <c r="G100" s="369"/>
      <c r="H100" s="369"/>
      <c r="I100" s="369">
        <f t="shared" si="7"/>
        <v>0</v>
      </c>
      <c r="J100" s="367">
        <f t="shared" si="8"/>
        <v>373278</v>
      </c>
      <c r="K100" s="367">
        <f t="shared" si="9"/>
        <v>9331.9500000000007</v>
      </c>
      <c r="L100" s="391">
        <v>9332</v>
      </c>
      <c r="M100" s="392"/>
    </row>
    <row r="101" spans="1:15">
      <c r="A101" s="363">
        <v>94</v>
      </c>
      <c r="B101" s="382" t="s">
        <v>637</v>
      </c>
      <c r="C101" s="764" t="str">
        <f>C102</f>
        <v>02-11-2023</v>
      </c>
      <c r="D101" s="366">
        <v>4797000</v>
      </c>
      <c r="E101" s="367">
        <v>3861168</v>
      </c>
      <c r="F101" s="763" t="s">
        <v>528</v>
      </c>
      <c r="G101" s="369">
        <v>203471</v>
      </c>
      <c r="H101" s="369">
        <v>96529</v>
      </c>
      <c r="I101" s="369">
        <f t="shared" si="7"/>
        <v>300000</v>
      </c>
      <c r="J101" s="367">
        <f t="shared" si="8"/>
        <v>3657697</v>
      </c>
      <c r="K101" s="367">
        <f t="shared" si="9"/>
        <v>91442.425000000003</v>
      </c>
      <c r="L101" s="393"/>
      <c r="M101" s="392"/>
      <c r="O101" s="385"/>
    </row>
    <row r="102" spans="1:15">
      <c r="A102" s="363">
        <v>95</v>
      </c>
      <c r="B102" s="382" t="s">
        <v>638</v>
      </c>
      <c r="C102" s="764" t="s">
        <v>639</v>
      </c>
      <c r="D102" s="366">
        <v>1959200</v>
      </c>
      <c r="E102" s="367">
        <v>1470719</v>
      </c>
      <c r="F102" s="763" t="s">
        <v>640</v>
      </c>
      <c r="G102" s="369">
        <v>63232</v>
      </c>
      <c r="H102" s="369">
        <v>36768</v>
      </c>
      <c r="I102" s="369">
        <f t="shared" si="7"/>
        <v>100000</v>
      </c>
      <c r="J102" s="367">
        <f t="shared" si="8"/>
        <v>1407487</v>
      </c>
      <c r="K102" s="367">
        <f t="shared" si="9"/>
        <v>35187.175000000003</v>
      </c>
      <c r="L102" s="391"/>
      <c r="M102" s="392"/>
      <c r="O102" s="385"/>
    </row>
    <row r="103" spans="1:15">
      <c r="A103" s="363">
        <v>96</v>
      </c>
      <c r="B103" s="382" t="s">
        <v>641</v>
      </c>
      <c r="C103" s="764" t="s">
        <v>642</v>
      </c>
      <c r="D103" s="366">
        <v>2000000</v>
      </c>
      <c r="E103" s="367">
        <v>1807838</v>
      </c>
      <c r="F103" s="368"/>
      <c r="G103" s="369"/>
      <c r="H103" s="369"/>
      <c r="I103" s="369">
        <f t="shared" si="7"/>
        <v>0</v>
      </c>
      <c r="J103" s="367">
        <f t="shared" si="8"/>
        <v>1807838</v>
      </c>
      <c r="K103" s="367">
        <f t="shared" si="9"/>
        <v>45195.95</v>
      </c>
      <c r="L103" s="391">
        <v>135588</v>
      </c>
      <c r="M103" s="392"/>
      <c r="N103" s="394"/>
    </row>
    <row r="104" spans="1:15">
      <c r="A104" s="363">
        <v>97</v>
      </c>
      <c r="B104" s="382" t="s">
        <v>643</v>
      </c>
      <c r="C104" s="764" t="s">
        <v>644</v>
      </c>
      <c r="D104" s="366">
        <v>2000000</v>
      </c>
      <c r="E104" s="367">
        <v>4134898</v>
      </c>
      <c r="F104" s="368"/>
      <c r="G104" s="369"/>
      <c r="H104" s="369"/>
      <c r="I104" s="369">
        <f t="shared" si="7"/>
        <v>0</v>
      </c>
      <c r="J104" s="367">
        <f t="shared" si="8"/>
        <v>4134898</v>
      </c>
      <c r="K104" s="367">
        <f t="shared" si="9"/>
        <v>103372.45</v>
      </c>
      <c r="L104" s="393">
        <v>470232</v>
      </c>
      <c r="M104" s="392"/>
    </row>
    <row r="105" spans="1:15">
      <c r="A105" s="363">
        <v>98</v>
      </c>
      <c r="B105" s="382" t="s">
        <v>389</v>
      </c>
      <c r="C105" s="764" t="s">
        <v>645</v>
      </c>
      <c r="D105" s="366">
        <v>5000000</v>
      </c>
      <c r="E105" s="367">
        <v>4279492</v>
      </c>
      <c r="F105" s="763" t="s">
        <v>528</v>
      </c>
      <c r="G105" s="375">
        <v>43013</v>
      </c>
      <c r="H105" s="369">
        <v>106987</v>
      </c>
      <c r="I105" s="369">
        <f t="shared" ref="I105:I136" si="10">SUM(G105+H105)</f>
        <v>150000</v>
      </c>
      <c r="J105" s="367">
        <f t="shared" si="8"/>
        <v>4236479</v>
      </c>
      <c r="K105" s="367">
        <f t="shared" si="9"/>
        <v>105911.97500000001</v>
      </c>
      <c r="L105" s="393"/>
      <c r="M105" s="392"/>
      <c r="N105" s="394"/>
    </row>
    <row r="106" spans="1:15">
      <c r="A106" s="363">
        <v>99</v>
      </c>
      <c r="B106" s="382" t="s">
        <v>439</v>
      </c>
      <c r="C106" s="764" t="s">
        <v>646</v>
      </c>
      <c r="D106" s="366">
        <v>2000000</v>
      </c>
      <c r="E106" s="367">
        <v>917339</v>
      </c>
      <c r="F106" s="763" t="s">
        <v>517</v>
      </c>
      <c r="G106" s="369">
        <v>77067</v>
      </c>
      <c r="H106" s="369">
        <v>22933</v>
      </c>
      <c r="I106" s="369">
        <f t="shared" si="10"/>
        <v>100000</v>
      </c>
      <c r="J106" s="367">
        <f t="shared" si="8"/>
        <v>840272</v>
      </c>
      <c r="K106" s="367">
        <f t="shared" si="9"/>
        <v>21006.799999999999</v>
      </c>
      <c r="L106" s="393"/>
      <c r="M106" s="392"/>
    </row>
    <row r="107" spans="1:15">
      <c r="A107" s="363">
        <v>100</v>
      </c>
      <c r="B107" s="399" t="s">
        <v>647</v>
      </c>
      <c r="C107" s="769" t="s">
        <v>648</v>
      </c>
      <c r="D107" s="400">
        <v>1500000</v>
      </c>
      <c r="E107" s="401">
        <v>1460564</v>
      </c>
      <c r="F107" s="770" t="s">
        <v>519</v>
      </c>
      <c r="G107" s="403">
        <v>13486</v>
      </c>
      <c r="H107" s="403">
        <v>36514</v>
      </c>
      <c r="I107" s="369">
        <f t="shared" si="10"/>
        <v>50000</v>
      </c>
      <c r="J107" s="401">
        <f t="shared" si="8"/>
        <v>1447078</v>
      </c>
      <c r="K107" s="367">
        <f t="shared" si="9"/>
        <v>36176.949999999997</v>
      </c>
      <c r="L107" s="410"/>
      <c r="M107" s="392"/>
    </row>
    <row r="108" spans="1:15">
      <c r="A108" s="363">
        <v>101</v>
      </c>
      <c r="B108" s="399" t="s">
        <v>443</v>
      </c>
      <c r="C108" s="769" t="s">
        <v>649</v>
      </c>
      <c r="D108" s="400">
        <v>1500000</v>
      </c>
      <c r="E108" s="401">
        <v>815683</v>
      </c>
      <c r="F108" s="770" t="s">
        <v>517</v>
      </c>
      <c r="G108" s="403"/>
      <c r="H108" s="404">
        <v>20000</v>
      </c>
      <c r="I108" s="369">
        <f t="shared" si="10"/>
        <v>20000</v>
      </c>
      <c r="J108" s="401">
        <f t="shared" si="8"/>
        <v>815683</v>
      </c>
      <c r="K108" s="367">
        <f t="shared" si="9"/>
        <v>20392.075000000001</v>
      </c>
      <c r="L108" s="410">
        <v>1568</v>
      </c>
      <c r="M108" s="392"/>
    </row>
    <row r="109" spans="1:15">
      <c r="A109" s="363">
        <v>102</v>
      </c>
      <c r="B109" s="399" t="s">
        <v>414</v>
      </c>
      <c r="C109" s="771" t="s">
        <v>650</v>
      </c>
      <c r="D109" s="400">
        <v>5000000</v>
      </c>
      <c r="E109" s="401">
        <v>3938129</v>
      </c>
      <c r="F109" s="770" t="s">
        <v>528</v>
      </c>
      <c r="G109" s="403">
        <v>804641</v>
      </c>
      <c r="H109" s="403">
        <v>295359</v>
      </c>
      <c r="I109" s="369">
        <f t="shared" si="10"/>
        <v>1100000</v>
      </c>
      <c r="J109" s="401">
        <f t="shared" si="8"/>
        <v>3133488</v>
      </c>
      <c r="K109" s="367">
        <f t="shared" si="9"/>
        <v>78337.2</v>
      </c>
      <c r="L109" s="410"/>
      <c r="M109" s="411"/>
      <c r="N109" s="394"/>
      <c r="O109" s="394"/>
    </row>
    <row r="110" spans="1:15">
      <c r="A110" s="363">
        <v>103</v>
      </c>
      <c r="B110" s="405" t="s">
        <v>651</v>
      </c>
      <c r="C110" s="771" t="s">
        <v>652</v>
      </c>
      <c r="D110" s="400">
        <v>5000000</v>
      </c>
      <c r="E110" s="401">
        <v>1700440</v>
      </c>
      <c r="F110" s="770" t="s">
        <v>517</v>
      </c>
      <c r="G110" s="403">
        <v>57489</v>
      </c>
      <c r="H110" s="403">
        <v>42511</v>
      </c>
      <c r="I110" s="369">
        <f t="shared" si="10"/>
        <v>100000</v>
      </c>
      <c r="J110" s="401">
        <f t="shared" si="8"/>
        <v>1642951</v>
      </c>
      <c r="K110" s="367">
        <f t="shared" si="9"/>
        <v>41073.775000000001</v>
      </c>
      <c r="L110" s="410"/>
      <c r="M110" s="392"/>
    </row>
    <row r="111" spans="1:15">
      <c r="A111" s="363">
        <v>104</v>
      </c>
      <c r="B111" s="405" t="s">
        <v>653</v>
      </c>
      <c r="C111" s="771" t="s">
        <v>654</v>
      </c>
      <c r="D111" s="400">
        <v>20000000</v>
      </c>
      <c r="E111" s="401">
        <v>20000000</v>
      </c>
      <c r="F111" s="770" t="s">
        <v>548</v>
      </c>
      <c r="G111" s="403"/>
      <c r="H111" s="403">
        <v>1500000</v>
      </c>
      <c r="I111" s="369">
        <f t="shared" si="10"/>
        <v>1500000</v>
      </c>
      <c r="J111" s="401">
        <f t="shared" si="8"/>
        <v>20000000</v>
      </c>
      <c r="K111" s="367">
        <f t="shared" si="9"/>
        <v>500000</v>
      </c>
      <c r="L111" s="410">
        <v>1000000</v>
      </c>
      <c r="M111" s="392"/>
    </row>
    <row r="112" spans="1:15">
      <c r="A112" s="363">
        <v>105</v>
      </c>
      <c r="B112" s="405" t="s">
        <v>655</v>
      </c>
      <c r="C112" s="771" t="s">
        <v>656</v>
      </c>
      <c r="D112" s="400">
        <v>2500000</v>
      </c>
      <c r="E112" s="401">
        <v>2311957</v>
      </c>
      <c r="F112" s="770" t="s">
        <v>519</v>
      </c>
      <c r="G112" s="403">
        <v>42201</v>
      </c>
      <c r="H112" s="403">
        <v>57799</v>
      </c>
      <c r="I112" s="369">
        <f t="shared" si="10"/>
        <v>100000</v>
      </c>
      <c r="J112" s="401">
        <f t="shared" si="8"/>
        <v>2269756</v>
      </c>
      <c r="K112" s="367">
        <f t="shared" si="9"/>
        <v>56743.9</v>
      </c>
      <c r="L112" s="410"/>
      <c r="M112" s="392"/>
    </row>
    <row r="113" spans="1:14">
      <c r="A113" s="363">
        <v>106</v>
      </c>
      <c r="B113" s="405" t="s">
        <v>657</v>
      </c>
      <c r="C113" s="771" t="s">
        <v>658</v>
      </c>
      <c r="D113" s="400">
        <v>2900000</v>
      </c>
      <c r="E113" s="401">
        <v>2676993</v>
      </c>
      <c r="F113" s="770" t="s">
        <v>517</v>
      </c>
      <c r="G113" s="403">
        <v>33075</v>
      </c>
      <c r="H113" s="403">
        <v>66925</v>
      </c>
      <c r="I113" s="369">
        <f t="shared" si="10"/>
        <v>100000</v>
      </c>
      <c r="J113" s="401">
        <f t="shared" si="8"/>
        <v>2643918</v>
      </c>
      <c r="K113" s="367">
        <f t="shared" si="9"/>
        <v>66097.95</v>
      </c>
      <c r="L113" s="410"/>
      <c r="M113" s="392"/>
    </row>
    <row r="114" spans="1:14">
      <c r="A114" s="363">
        <v>107</v>
      </c>
      <c r="B114" s="405" t="s">
        <v>659</v>
      </c>
      <c r="C114" s="771" t="s">
        <v>660</v>
      </c>
      <c r="D114" s="400">
        <v>13000000</v>
      </c>
      <c r="E114" s="401">
        <v>12002333</v>
      </c>
      <c r="F114" s="770" t="s">
        <v>517</v>
      </c>
      <c r="G114" s="403"/>
      <c r="H114" s="403">
        <v>300000</v>
      </c>
      <c r="I114" s="369">
        <f t="shared" si="10"/>
        <v>300000</v>
      </c>
      <c r="J114" s="401">
        <f t="shared" si="8"/>
        <v>12002333</v>
      </c>
      <c r="K114" s="367">
        <f t="shared" si="9"/>
        <v>300058.32500000001</v>
      </c>
      <c r="L114" s="410">
        <v>58</v>
      </c>
      <c r="M114" s="392"/>
    </row>
    <row r="115" spans="1:14">
      <c r="A115" s="363">
        <v>108</v>
      </c>
      <c r="B115" s="405" t="s">
        <v>661</v>
      </c>
      <c r="C115" s="771" t="s">
        <v>660</v>
      </c>
      <c r="D115" s="400">
        <v>7500000</v>
      </c>
      <c r="E115" s="401">
        <v>7218033</v>
      </c>
      <c r="F115" s="770" t="s">
        <v>517</v>
      </c>
      <c r="G115" s="403">
        <v>44549</v>
      </c>
      <c r="H115" s="403">
        <v>180451</v>
      </c>
      <c r="I115" s="369">
        <f t="shared" si="10"/>
        <v>225000</v>
      </c>
      <c r="J115" s="401">
        <f t="shared" si="8"/>
        <v>7173484</v>
      </c>
      <c r="K115" s="367">
        <f t="shared" si="9"/>
        <v>179337.1</v>
      </c>
      <c r="L115" s="410"/>
      <c r="M115" s="392"/>
    </row>
    <row r="116" spans="1:14">
      <c r="A116" s="363">
        <v>109</v>
      </c>
      <c r="B116" s="406" t="s">
        <v>662</v>
      </c>
      <c r="C116" s="772" t="s">
        <v>660</v>
      </c>
      <c r="D116" s="407">
        <v>22000000</v>
      </c>
      <c r="E116" s="408">
        <v>15907703</v>
      </c>
      <c r="F116" s="773" t="s">
        <v>517</v>
      </c>
      <c r="G116" s="403">
        <v>602307</v>
      </c>
      <c r="H116" s="403">
        <v>397693</v>
      </c>
      <c r="I116" s="369">
        <f t="shared" si="10"/>
        <v>1000000</v>
      </c>
      <c r="J116" s="408">
        <f t="shared" si="8"/>
        <v>15305396</v>
      </c>
      <c r="K116" s="367">
        <f t="shared" si="9"/>
        <v>382634.9</v>
      </c>
      <c r="L116" s="410"/>
      <c r="M116" s="392"/>
      <c r="N116" s="394"/>
    </row>
    <row r="117" spans="1:14">
      <c r="A117" s="363">
        <v>110</v>
      </c>
      <c r="B117" s="405" t="s">
        <v>663</v>
      </c>
      <c r="C117" s="771" t="s">
        <v>664</v>
      </c>
      <c r="D117" s="400">
        <v>2000000</v>
      </c>
      <c r="E117" s="401">
        <v>1931341</v>
      </c>
      <c r="F117" s="402"/>
      <c r="G117" s="403"/>
      <c r="H117" s="403"/>
      <c r="I117" s="369">
        <f t="shared" si="10"/>
        <v>0</v>
      </c>
      <c r="J117" s="401">
        <f t="shared" si="8"/>
        <v>1931341</v>
      </c>
      <c r="K117" s="367">
        <f t="shared" si="9"/>
        <v>48283.525000000001</v>
      </c>
      <c r="L117" s="410">
        <v>96568</v>
      </c>
      <c r="M117" s="392"/>
    </row>
    <row r="118" spans="1:14">
      <c r="A118" s="363">
        <v>111</v>
      </c>
      <c r="B118" s="405" t="s">
        <v>665</v>
      </c>
      <c r="C118" s="774" t="s">
        <v>666</v>
      </c>
      <c r="D118" s="400">
        <v>6000000</v>
      </c>
      <c r="E118" s="401">
        <v>5520919</v>
      </c>
      <c r="F118" s="770" t="s">
        <v>667</v>
      </c>
      <c r="G118" s="403">
        <v>86977</v>
      </c>
      <c r="H118" s="403">
        <v>113023</v>
      </c>
      <c r="I118" s="369">
        <f t="shared" si="10"/>
        <v>200000</v>
      </c>
      <c r="J118" s="401">
        <f t="shared" si="8"/>
        <v>5433942</v>
      </c>
      <c r="K118" s="401">
        <f t="shared" si="9"/>
        <v>135848.54999999999</v>
      </c>
      <c r="L118" s="410"/>
      <c r="M118" s="392"/>
    </row>
    <row r="119" spans="1:14">
      <c r="A119" s="363">
        <v>112</v>
      </c>
      <c r="B119" s="405" t="s">
        <v>668</v>
      </c>
      <c r="C119" s="774" t="s">
        <v>666</v>
      </c>
      <c r="D119" s="400">
        <v>2900000</v>
      </c>
      <c r="E119" s="401">
        <v>3015421</v>
      </c>
      <c r="F119" s="770" t="s">
        <v>669</v>
      </c>
      <c r="G119" s="403">
        <v>98456</v>
      </c>
      <c r="H119" s="403">
        <v>101544</v>
      </c>
      <c r="I119" s="369">
        <f t="shared" si="10"/>
        <v>200000</v>
      </c>
      <c r="J119" s="401">
        <f t="shared" si="8"/>
        <v>2916965</v>
      </c>
      <c r="K119" s="401">
        <f t="shared" si="9"/>
        <v>72924.125</v>
      </c>
      <c r="L119" s="410"/>
      <c r="M119" s="392"/>
    </row>
    <row r="120" spans="1:14">
      <c r="A120" s="363">
        <v>113</v>
      </c>
      <c r="B120" s="405" t="s">
        <v>670</v>
      </c>
      <c r="C120" s="774" t="s">
        <v>671</v>
      </c>
      <c r="D120" s="400">
        <v>5000000</v>
      </c>
      <c r="E120" s="401">
        <v>4683497</v>
      </c>
      <c r="F120" s="770" t="s">
        <v>517</v>
      </c>
      <c r="G120" s="403">
        <v>2913</v>
      </c>
      <c r="H120" s="403">
        <v>117087</v>
      </c>
      <c r="I120" s="369">
        <f t="shared" si="10"/>
        <v>120000</v>
      </c>
      <c r="J120" s="401">
        <f t="shared" si="8"/>
        <v>4680584</v>
      </c>
      <c r="K120" s="401">
        <f t="shared" si="9"/>
        <v>117014.6</v>
      </c>
      <c r="L120" s="410"/>
      <c r="M120" s="392"/>
    </row>
    <row r="121" spans="1:14">
      <c r="A121" s="363">
        <v>114</v>
      </c>
      <c r="B121" s="405" t="s">
        <v>672</v>
      </c>
      <c r="C121" s="774" t="s">
        <v>673</v>
      </c>
      <c r="D121" s="400">
        <v>5000000</v>
      </c>
      <c r="E121" s="401">
        <v>4554997</v>
      </c>
      <c r="F121" s="770" t="s">
        <v>517</v>
      </c>
      <c r="G121" s="403">
        <v>3375</v>
      </c>
      <c r="H121" s="403">
        <v>341625</v>
      </c>
      <c r="I121" s="369">
        <f t="shared" si="10"/>
        <v>345000</v>
      </c>
      <c r="J121" s="401">
        <f t="shared" si="8"/>
        <v>4551622</v>
      </c>
      <c r="K121" s="401">
        <f t="shared" si="9"/>
        <v>113790.55</v>
      </c>
      <c r="L121" s="410"/>
      <c r="M121" s="392"/>
    </row>
    <row r="122" spans="1:14">
      <c r="A122" s="363">
        <v>115</v>
      </c>
      <c r="B122" s="405" t="s">
        <v>674</v>
      </c>
      <c r="C122" s="774" t="s">
        <v>675</v>
      </c>
      <c r="D122" s="400">
        <v>2000000</v>
      </c>
      <c r="E122" s="401">
        <v>1896366</v>
      </c>
      <c r="F122" s="770" t="s">
        <v>667</v>
      </c>
      <c r="G122" s="403">
        <v>52591</v>
      </c>
      <c r="H122" s="403">
        <v>47409</v>
      </c>
      <c r="I122" s="369">
        <f t="shared" si="10"/>
        <v>100000</v>
      </c>
      <c r="J122" s="401">
        <f t="shared" si="8"/>
        <v>1843775</v>
      </c>
      <c r="K122" s="401">
        <f t="shared" si="9"/>
        <v>46094.375</v>
      </c>
      <c r="L122" s="410"/>
      <c r="M122" s="392"/>
    </row>
    <row r="123" spans="1:14">
      <c r="A123" s="363">
        <v>116</v>
      </c>
      <c r="B123" s="405" t="s">
        <v>676</v>
      </c>
      <c r="C123" s="774" t="s">
        <v>677</v>
      </c>
      <c r="D123" s="400">
        <v>1000000</v>
      </c>
      <c r="E123" s="401">
        <v>1000000</v>
      </c>
      <c r="F123" s="770" t="s">
        <v>517</v>
      </c>
      <c r="G123" s="403"/>
      <c r="H123" s="403">
        <v>25000</v>
      </c>
      <c r="I123" s="369">
        <f t="shared" si="10"/>
        <v>25000</v>
      </c>
      <c r="J123" s="401">
        <f t="shared" si="8"/>
        <v>1000000</v>
      </c>
      <c r="K123" s="401">
        <f t="shared" si="9"/>
        <v>25000</v>
      </c>
      <c r="L123" s="410"/>
      <c r="M123" s="392"/>
    </row>
    <row r="124" spans="1:14">
      <c r="A124" s="363">
        <v>117</v>
      </c>
      <c r="B124" s="405" t="s">
        <v>678</v>
      </c>
      <c r="C124" s="774" t="s">
        <v>679</v>
      </c>
      <c r="D124" s="400">
        <v>15000000</v>
      </c>
      <c r="E124" s="401">
        <v>14480936</v>
      </c>
      <c r="F124" s="770" t="s">
        <v>528</v>
      </c>
      <c r="G124" s="403">
        <v>137977</v>
      </c>
      <c r="H124" s="403">
        <v>362023</v>
      </c>
      <c r="I124" s="369">
        <f t="shared" si="10"/>
        <v>500000</v>
      </c>
      <c r="J124" s="401">
        <f t="shared" si="8"/>
        <v>14342959</v>
      </c>
      <c r="K124" s="401">
        <f t="shared" si="9"/>
        <v>358573.97499999998</v>
      </c>
      <c r="L124" s="410"/>
      <c r="M124" s="392"/>
      <c r="N124" s="394"/>
    </row>
    <row r="125" spans="1:14">
      <c r="A125" s="363">
        <v>118</v>
      </c>
      <c r="B125" s="405" t="s">
        <v>375</v>
      </c>
      <c r="C125" s="774" t="s">
        <v>679</v>
      </c>
      <c r="D125" s="400">
        <v>10000000</v>
      </c>
      <c r="E125" s="401">
        <v>9273215</v>
      </c>
      <c r="F125" s="770" t="s">
        <v>519</v>
      </c>
      <c r="G125" s="403">
        <v>268170</v>
      </c>
      <c r="H125" s="403">
        <v>231830</v>
      </c>
      <c r="I125" s="369">
        <f t="shared" si="10"/>
        <v>500000</v>
      </c>
      <c r="J125" s="401">
        <f t="shared" si="8"/>
        <v>9005045</v>
      </c>
      <c r="K125" s="401">
        <f t="shared" si="9"/>
        <v>225126.125</v>
      </c>
      <c r="L125" s="410"/>
      <c r="M125" s="392"/>
    </row>
    <row r="126" spans="1:14">
      <c r="A126" s="363">
        <v>119</v>
      </c>
      <c r="B126" s="405" t="s">
        <v>680</v>
      </c>
      <c r="C126" s="774" t="s">
        <v>681</v>
      </c>
      <c r="D126" s="400">
        <v>10000000</v>
      </c>
      <c r="E126" s="401">
        <v>8225000</v>
      </c>
      <c r="F126" s="770" t="s">
        <v>517</v>
      </c>
      <c r="G126" s="403">
        <v>588750</v>
      </c>
      <c r="H126" s="403">
        <v>411250</v>
      </c>
      <c r="I126" s="369">
        <f t="shared" si="10"/>
        <v>1000000</v>
      </c>
      <c r="J126" s="401">
        <f t="shared" si="8"/>
        <v>7636250</v>
      </c>
      <c r="K126" s="401">
        <f t="shared" si="9"/>
        <v>190906.25</v>
      </c>
      <c r="L126" s="410"/>
      <c r="M126" s="392"/>
    </row>
    <row r="127" spans="1:14">
      <c r="A127" s="363">
        <v>120</v>
      </c>
      <c r="B127" s="405" t="s">
        <v>682</v>
      </c>
      <c r="C127" s="774" t="s">
        <v>683</v>
      </c>
      <c r="D127" s="400">
        <v>5000000</v>
      </c>
      <c r="E127" s="401">
        <v>5000000</v>
      </c>
      <c r="F127" s="402"/>
      <c r="G127" s="403"/>
      <c r="H127" s="403"/>
      <c r="I127" s="369">
        <f t="shared" si="10"/>
        <v>0</v>
      </c>
      <c r="J127" s="401">
        <f t="shared" si="8"/>
        <v>5000000</v>
      </c>
      <c r="K127" s="401">
        <f t="shared" si="9"/>
        <v>125000</v>
      </c>
      <c r="L127" s="410">
        <v>125000</v>
      </c>
      <c r="M127" s="392"/>
    </row>
    <row r="128" spans="1:14">
      <c r="A128" s="363">
        <v>121</v>
      </c>
      <c r="B128" s="405" t="s">
        <v>379</v>
      </c>
      <c r="C128" s="774" t="s">
        <v>684</v>
      </c>
      <c r="D128" s="400">
        <v>10000000</v>
      </c>
      <c r="E128" s="401">
        <v>5329375</v>
      </c>
      <c r="F128" s="770" t="s">
        <v>519</v>
      </c>
      <c r="G128" s="403">
        <v>866766</v>
      </c>
      <c r="H128" s="403">
        <v>133234</v>
      </c>
      <c r="I128" s="369">
        <f t="shared" si="10"/>
        <v>1000000</v>
      </c>
      <c r="J128" s="401">
        <f t="shared" si="8"/>
        <v>4462609</v>
      </c>
      <c r="K128" s="401">
        <f t="shared" si="9"/>
        <v>111565.22500000001</v>
      </c>
      <c r="L128" s="410"/>
      <c r="M128" s="392"/>
    </row>
    <row r="129" spans="1:15">
      <c r="A129" s="363">
        <v>122</v>
      </c>
      <c r="B129" s="405" t="s">
        <v>371</v>
      </c>
      <c r="C129" s="774" t="s">
        <v>684</v>
      </c>
      <c r="D129" s="400">
        <v>22000000</v>
      </c>
      <c r="E129" s="401">
        <v>1846219</v>
      </c>
      <c r="F129" s="770" t="s">
        <v>519</v>
      </c>
      <c r="G129" s="403">
        <v>53845</v>
      </c>
      <c r="H129" s="403">
        <v>46155</v>
      </c>
      <c r="I129" s="369">
        <f t="shared" si="10"/>
        <v>100000</v>
      </c>
      <c r="J129" s="401">
        <f t="shared" si="8"/>
        <v>1792374</v>
      </c>
      <c r="K129" s="401">
        <f t="shared" si="9"/>
        <v>44809.35</v>
      </c>
      <c r="L129" s="410"/>
      <c r="M129" s="392"/>
      <c r="N129" s="385"/>
    </row>
    <row r="130" spans="1:15">
      <c r="A130" s="363">
        <v>123</v>
      </c>
      <c r="B130" s="405" t="s">
        <v>391</v>
      </c>
      <c r="C130" s="409" t="s">
        <v>685</v>
      </c>
      <c r="D130" s="400">
        <v>3000000</v>
      </c>
      <c r="E130" s="401">
        <v>2660358</v>
      </c>
      <c r="F130" s="770" t="s">
        <v>528</v>
      </c>
      <c r="G130" s="403">
        <v>33491</v>
      </c>
      <c r="H130" s="403">
        <v>66509</v>
      </c>
      <c r="I130" s="369">
        <f t="shared" si="10"/>
        <v>100000</v>
      </c>
      <c r="J130" s="401">
        <f t="shared" si="8"/>
        <v>2626867</v>
      </c>
      <c r="K130" s="401">
        <f t="shared" si="9"/>
        <v>65671.675000000003</v>
      </c>
      <c r="L130" s="410"/>
      <c r="M130" s="392"/>
      <c r="N130" s="394"/>
    </row>
    <row r="131" spans="1:15">
      <c r="A131" s="363">
        <v>124</v>
      </c>
      <c r="B131" s="405" t="s">
        <v>686</v>
      </c>
      <c r="C131" s="774" t="s">
        <v>687</v>
      </c>
      <c r="D131" s="400">
        <v>2900000</v>
      </c>
      <c r="E131" s="401">
        <v>2815421</v>
      </c>
      <c r="F131" s="770" t="s">
        <v>528</v>
      </c>
      <c r="G131" s="403">
        <v>29614</v>
      </c>
      <c r="H131" s="403">
        <v>70386</v>
      </c>
      <c r="I131" s="369">
        <f t="shared" si="10"/>
        <v>100000</v>
      </c>
      <c r="J131" s="401">
        <f t="shared" si="8"/>
        <v>2785807</v>
      </c>
      <c r="K131" s="401">
        <f t="shared" si="9"/>
        <v>69645.175000000003</v>
      </c>
      <c r="L131" s="410"/>
      <c r="M131" s="392"/>
      <c r="O131" s="385"/>
    </row>
    <row r="132" spans="1:15">
      <c r="A132" s="363">
        <v>125</v>
      </c>
      <c r="B132" s="405" t="s">
        <v>356</v>
      </c>
      <c r="C132" s="774" t="s">
        <v>688</v>
      </c>
      <c r="D132" s="400">
        <v>2900000</v>
      </c>
      <c r="E132" s="401">
        <v>2741108</v>
      </c>
      <c r="F132" s="770" t="s">
        <v>519</v>
      </c>
      <c r="G132" s="403">
        <v>31472</v>
      </c>
      <c r="H132" s="403">
        <v>68528</v>
      </c>
      <c r="I132" s="369">
        <f t="shared" si="10"/>
        <v>100000</v>
      </c>
      <c r="J132" s="401">
        <f t="shared" si="8"/>
        <v>2709636</v>
      </c>
      <c r="K132" s="401">
        <f t="shared" si="9"/>
        <v>67740.899999999994</v>
      </c>
      <c r="L132" s="410"/>
      <c r="M132" s="392"/>
    </row>
    <row r="133" spans="1:15">
      <c r="A133" s="363">
        <v>126</v>
      </c>
      <c r="B133" s="405" t="s">
        <v>475</v>
      </c>
      <c r="C133" s="774" t="s">
        <v>689</v>
      </c>
      <c r="D133" s="400">
        <v>3000000</v>
      </c>
      <c r="E133" s="401">
        <v>3000000</v>
      </c>
      <c r="F133" s="770" t="s">
        <v>548</v>
      </c>
      <c r="G133" s="403"/>
      <c r="H133" s="403">
        <v>150000</v>
      </c>
      <c r="I133" s="369">
        <f t="shared" si="10"/>
        <v>150000</v>
      </c>
      <c r="J133" s="401">
        <f t="shared" si="8"/>
        <v>3000000</v>
      </c>
      <c r="K133" s="401">
        <f t="shared" si="9"/>
        <v>75000</v>
      </c>
      <c r="L133" s="410"/>
      <c r="M133" s="392"/>
    </row>
    <row r="134" spans="1:15">
      <c r="A134" s="363">
        <v>127</v>
      </c>
      <c r="B134" s="412" t="s">
        <v>287</v>
      </c>
      <c r="C134" s="409"/>
      <c r="D134" s="407">
        <v>1000000</v>
      </c>
      <c r="E134" s="408">
        <v>965000</v>
      </c>
      <c r="F134" s="773" t="s">
        <v>667</v>
      </c>
      <c r="G134" s="403">
        <v>31897</v>
      </c>
      <c r="H134" s="403">
        <v>48103</v>
      </c>
      <c r="I134" s="369">
        <f t="shared" si="10"/>
        <v>80000</v>
      </c>
      <c r="J134" s="408">
        <f t="shared" si="8"/>
        <v>933103</v>
      </c>
      <c r="K134" s="408">
        <f t="shared" si="9"/>
        <v>23327.575000000001</v>
      </c>
      <c r="L134" s="449"/>
      <c r="M134" s="450" t="s">
        <v>564</v>
      </c>
    </row>
    <row r="135" spans="1:15">
      <c r="A135" s="363">
        <v>128</v>
      </c>
      <c r="B135" s="405" t="s">
        <v>364</v>
      </c>
      <c r="C135" s="774" t="s">
        <v>690</v>
      </c>
      <c r="D135" s="400">
        <v>2000000</v>
      </c>
      <c r="E135" s="401">
        <v>2000000</v>
      </c>
      <c r="F135" s="770" t="s">
        <v>519</v>
      </c>
      <c r="G135" s="403">
        <v>50000</v>
      </c>
      <c r="H135" s="403">
        <v>50000</v>
      </c>
      <c r="I135" s="369">
        <f t="shared" si="10"/>
        <v>100000</v>
      </c>
      <c r="J135" s="401">
        <f t="shared" si="8"/>
        <v>1950000</v>
      </c>
      <c r="K135" s="401">
        <f t="shared" si="9"/>
        <v>48750</v>
      </c>
      <c r="L135" s="410"/>
      <c r="M135" s="392"/>
      <c r="N135" s="385"/>
    </row>
    <row r="136" spans="1:15">
      <c r="A136" s="363">
        <v>129</v>
      </c>
      <c r="B136" s="405" t="s">
        <v>486</v>
      </c>
      <c r="C136" s="774" t="s">
        <v>691</v>
      </c>
      <c r="D136" s="400">
        <v>2345000</v>
      </c>
      <c r="E136" s="401">
        <v>2343625</v>
      </c>
      <c r="F136" s="770" t="s">
        <v>517</v>
      </c>
      <c r="G136" s="403">
        <v>6409</v>
      </c>
      <c r="H136" s="403">
        <v>58591</v>
      </c>
      <c r="I136" s="369">
        <f t="shared" si="10"/>
        <v>65000</v>
      </c>
      <c r="J136" s="401">
        <f t="shared" si="8"/>
        <v>2337216</v>
      </c>
      <c r="K136" s="401">
        <f t="shared" si="9"/>
        <v>58430.400000000001</v>
      </c>
      <c r="L136" s="410"/>
      <c r="M136" s="392"/>
      <c r="N136" s="385"/>
    </row>
    <row r="137" spans="1:15">
      <c r="A137" s="363">
        <v>130</v>
      </c>
      <c r="B137" s="405" t="s">
        <v>692</v>
      </c>
      <c r="C137" s="409"/>
      <c r="D137" s="400">
        <v>5000000</v>
      </c>
      <c r="E137" s="401">
        <v>5000000</v>
      </c>
      <c r="F137" s="402"/>
      <c r="G137" s="403"/>
      <c r="H137" s="403"/>
      <c r="I137" s="369">
        <f t="shared" ref="I137:I168" si="11">SUM(G137+H137)</f>
        <v>0</v>
      </c>
      <c r="J137" s="401">
        <f t="shared" si="8"/>
        <v>5000000</v>
      </c>
      <c r="K137" s="401">
        <f t="shared" si="9"/>
        <v>125000</v>
      </c>
      <c r="L137" s="410"/>
      <c r="M137" s="392"/>
      <c r="O137" s="385"/>
    </row>
    <row r="138" spans="1:15">
      <c r="A138" s="363">
        <v>131</v>
      </c>
      <c r="B138" s="405" t="s">
        <v>522</v>
      </c>
      <c r="C138" s="774" t="s">
        <v>693</v>
      </c>
      <c r="D138" s="400">
        <v>15000000</v>
      </c>
      <c r="E138" s="401">
        <v>15000000</v>
      </c>
      <c r="F138" s="402"/>
      <c r="G138" s="403"/>
      <c r="H138" s="403"/>
      <c r="I138" s="369">
        <f t="shared" si="11"/>
        <v>0</v>
      </c>
      <c r="J138" s="401">
        <f t="shared" si="8"/>
        <v>15000000</v>
      </c>
      <c r="K138" s="401">
        <f t="shared" si="9"/>
        <v>375000</v>
      </c>
      <c r="L138" s="410"/>
      <c r="M138" s="392"/>
      <c r="O138" s="385"/>
    </row>
    <row r="139" spans="1:15">
      <c r="A139" s="363">
        <v>132</v>
      </c>
      <c r="B139" s="413" t="s">
        <v>694</v>
      </c>
      <c r="C139" s="414"/>
      <c r="D139" s="415">
        <v>11500000</v>
      </c>
      <c r="E139" s="416">
        <v>11000000</v>
      </c>
      <c r="F139" s="417"/>
      <c r="G139" s="418"/>
      <c r="H139" s="418"/>
      <c r="I139" s="369">
        <f t="shared" si="11"/>
        <v>0</v>
      </c>
      <c r="J139" s="416">
        <f t="shared" si="8"/>
        <v>11000000</v>
      </c>
      <c r="K139" s="451"/>
      <c r="L139" s="416"/>
      <c r="M139" s="65"/>
    </row>
    <row r="140" spans="1:15">
      <c r="A140" s="363">
        <v>133</v>
      </c>
      <c r="B140" s="413" t="s">
        <v>695</v>
      </c>
      <c r="C140" s="414"/>
      <c r="D140" s="415">
        <v>16572000</v>
      </c>
      <c r="E140" s="416">
        <v>16472000</v>
      </c>
      <c r="F140" s="417"/>
      <c r="G140" s="418"/>
      <c r="H140" s="418"/>
      <c r="I140" s="369">
        <f t="shared" si="11"/>
        <v>0</v>
      </c>
      <c r="J140" s="416">
        <f t="shared" si="8"/>
        <v>16472000</v>
      </c>
      <c r="K140" s="451"/>
      <c r="L140" s="452"/>
      <c r="M140" s="397"/>
    </row>
    <row r="141" spans="1:15">
      <c r="A141" s="363">
        <v>134</v>
      </c>
      <c r="B141" s="419" t="s">
        <v>696</v>
      </c>
      <c r="C141" s="414"/>
      <c r="D141" s="420">
        <v>4139170</v>
      </c>
      <c r="E141" s="416">
        <v>3739170</v>
      </c>
      <c r="F141" s="417"/>
      <c r="G141" s="418"/>
      <c r="H141" s="418"/>
      <c r="I141" s="369">
        <f t="shared" si="11"/>
        <v>0</v>
      </c>
      <c r="J141" s="416">
        <f t="shared" si="8"/>
        <v>3739170</v>
      </c>
      <c r="K141" s="451"/>
      <c r="L141" s="453"/>
      <c r="M141" s="388"/>
    </row>
    <row r="142" spans="1:15">
      <c r="A142" s="363">
        <v>135</v>
      </c>
      <c r="B142" s="419" t="s">
        <v>697</v>
      </c>
      <c r="C142" s="414"/>
      <c r="D142" s="420">
        <v>1275846</v>
      </c>
      <c r="E142" s="416">
        <v>1175846</v>
      </c>
      <c r="F142" s="417"/>
      <c r="G142" s="418"/>
      <c r="H142" s="418"/>
      <c r="I142" s="369">
        <f t="shared" si="11"/>
        <v>0</v>
      </c>
      <c r="J142" s="416">
        <f t="shared" si="8"/>
        <v>1175846</v>
      </c>
      <c r="K142" s="416"/>
      <c r="L142" s="453"/>
      <c r="M142" s="388"/>
    </row>
    <row r="143" spans="1:15">
      <c r="A143" s="363">
        <v>136</v>
      </c>
      <c r="B143" s="419" t="s">
        <v>698</v>
      </c>
      <c r="C143" s="414"/>
      <c r="D143" s="420">
        <v>1432233</v>
      </c>
      <c r="E143" s="416">
        <v>1432233</v>
      </c>
      <c r="F143" s="417"/>
      <c r="G143" s="418"/>
      <c r="H143" s="418"/>
      <c r="I143" s="369">
        <f t="shared" si="11"/>
        <v>0</v>
      </c>
      <c r="J143" s="416">
        <f t="shared" si="8"/>
        <v>1432233</v>
      </c>
      <c r="K143" s="416"/>
      <c r="L143" s="454"/>
      <c r="M143" s="390"/>
    </row>
    <row r="144" spans="1:15">
      <c r="A144" s="363">
        <v>137</v>
      </c>
      <c r="B144" s="419" t="s">
        <v>699</v>
      </c>
      <c r="C144" s="414"/>
      <c r="D144" s="420">
        <v>1000000</v>
      </c>
      <c r="E144" s="416">
        <v>1000000</v>
      </c>
      <c r="F144" s="417"/>
      <c r="G144" s="418"/>
      <c r="H144" s="418"/>
      <c r="I144" s="369">
        <f t="shared" si="11"/>
        <v>0</v>
      </c>
      <c r="J144" s="416">
        <f t="shared" si="8"/>
        <v>1000000</v>
      </c>
      <c r="K144" s="416"/>
      <c r="L144" s="455"/>
      <c r="M144" s="456"/>
    </row>
    <row r="145" spans="1:13">
      <c r="A145" s="363">
        <v>138</v>
      </c>
      <c r="B145" s="419" t="s">
        <v>700</v>
      </c>
      <c r="C145" s="414"/>
      <c r="D145" s="420">
        <v>980000</v>
      </c>
      <c r="E145" s="416">
        <v>980000</v>
      </c>
      <c r="F145" s="417"/>
      <c r="G145" s="418"/>
      <c r="H145" s="418"/>
      <c r="I145" s="369">
        <f t="shared" si="11"/>
        <v>0</v>
      </c>
      <c r="J145" s="416">
        <f t="shared" si="8"/>
        <v>980000</v>
      </c>
      <c r="K145" s="416"/>
      <c r="L145" s="454"/>
      <c r="M145" s="390"/>
    </row>
    <row r="146" spans="1:13">
      <c r="A146" s="363">
        <v>139</v>
      </c>
      <c r="B146" s="419" t="s">
        <v>701</v>
      </c>
      <c r="C146" s="775" t="s">
        <v>702</v>
      </c>
      <c r="D146" s="420">
        <v>4149500</v>
      </c>
      <c r="E146" s="416">
        <v>3949500</v>
      </c>
      <c r="F146" s="417"/>
      <c r="G146" s="418"/>
      <c r="H146" s="418"/>
      <c r="I146" s="369">
        <f t="shared" si="11"/>
        <v>0</v>
      </c>
      <c r="J146" s="416">
        <f t="shared" si="8"/>
        <v>3949500</v>
      </c>
      <c r="K146" s="416"/>
      <c r="L146" s="453"/>
      <c r="M146" s="388"/>
    </row>
    <row r="147" spans="1:13">
      <c r="A147" s="363">
        <v>140</v>
      </c>
      <c r="B147" s="421" t="s">
        <v>703</v>
      </c>
      <c r="C147" s="775" t="s">
        <v>704</v>
      </c>
      <c r="D147" s="420">
        <v>2329482</v>
      </c>
      <c r="E147" s="416">
        <v>2329482</v>
      </c>
      <c r="F147" s="417"/>
      <c r="G147" s="418"/>
      <c r="H147" s="418"/>
      <c r="I147" s="369">
        <f t="shared" si="11"/>
        <v>0</v>
      </c>
      <c r="J147" s="416">
        <f t="shared" si="8"/>
        <v>2329482</v>
      </c>
      <c r="K147" s="416">
        <f>SUM(J147*2.5%)</f>
        <v>58237.05</v>
      </c>
      <c r="L147" s="457">
        <v>632195</v>
      </c>
      <c r="M147" s="392"/>
    </row>
    <row r="148" spans="1:13">
      <c r="A148" s="363">
        <v>141</v>
      </c>
      <c r="B148" s="419" t="s">
        <v>705</v>
      </c>
      <c r="C148" s="414"/>
      <c r="D148" s="420">
        <v>2000000</v>
      </c>
      <c r="E148" s="416">
        <v>2000000</v>
      </c>
      <c r="F148" s="417"/>
      <c r="G148" s="418"/>
      <c r="H148" s="418"/>
      <c r="I148" s="369">
        <f t="shared" si="11"/>
        <v>0</v>
      </c>
      <c r="J148" s="416">
        <f t="shared" si="8"/>
        <v>2000000</v>
      </c>
      <c r="K148" s="416"/>
      <c r="L148" s="457"/>
      <c r="M148" s="392"/>
    </row>
    <row r="149" spans="1:13">
      <c r="A149" s="363">
        <v>142</v>
      </c>
      <c r="B149" s="419" t="s">
        <v>706</v>
      </c>
      <c r="C149" s="414"/>
      <c r="D149" s="420">
        <v>2000000</v>
      </c>
      <c r="E149" s="416">
        <v>1970000</v>
      </c>
      <c r="F149" s="417"/>
      <c r="G149" s="418"/>
      <c r="H149" s="418"/>
      <c r="I149" s="369">
        <f t="shared" si="11"/>
        <v>0</v>
      </c>
      <c r="J149" s="416">
        <f t="shared" si="8"/>
        <v>1970000</v>
      </c>
      <c r="K149" s="416"/>
      <c r="L149" s="458"/>
      <c r="M149" s="392"/>
    </row>
    <row r="150" spans="1:13">
      <c r="A150" s="363">
        <v>143</v>
      </c>
      <c r="B150" s="419" t="s">
        <v>707</v>
      </c>
      <c r="C150" s="414"/>
      <c r="D150" s="420">
        <v>2000000</v>
      </c>
      <c r="E150" s="416">
        <v>2000000</v>
      </c>
      <c r="F150" s="417"/>
      <c r="G150" s="418"/>
      <c r="H150" s="418"/>
      <c r="I150" s="369">
        <f t="shared" si="11"/>
        <v>0</v>
      </c>
      <c r="J150" s="416">
        <f t="shared" si="8"/>
        <v>2000000</v>
      </c>
      <c r="K150" s="416"/>
      <c r="L150" s="457"/>
      <c r="M150" s="392"/>
    </row>
    <row r="151" spans="1:13">
      <c r="A151" s="363">
        <v>144</v>
      </c>
      <c r="B151" s="419" t="s">
        <v>417</v>
      </c>
      <c r="C151" s="775" t="s">
        <v>708</v>
      </c>
      <c r="D151" s="420">
        <v>6793678</v>
      </c>
      <c r="E151" s="416">
        <v>6793678</v>
      </c>
      <c r="F151" s="417"/>
      <c r="G151" s="418"/>
      <c r="H151" s="418"/>
      <c r="I151" s="369">
        <f t="shared" si="11"/>
        <v>0</v>
      </c>
      <c r="J151" s="416">
        <f t="shared" si="8"/>
        <v>6793678</v>
      </c>
      <c r="K151" s="416"/>
      <c r="L151" s="457"/>
      <c r="M151" s="392"/>
    </row>
    <row r="152" spans="1:13" ht="16.5">
      <c r="A152" s="363">
        <v>145</v>
      </c>
      <c r="B152" s="422" t="s">
        <v>709</v>
      </c>
      <c r="C152" s="775" t="s">
        <v>708</v>
      </c>
      <c r="D152" s="423">
        <v>500000</v>
      </c>
      <c r="E152" s="416">
        <v>500000</v>
      </c>
      <c r="F152" s="417"/>
      <c r="G152" s="418"/>
      <c r="H152" s="418"/>
      <c r="I152" s="369">
        <f t="shared" si="11"/>
        <v>0</v>
      </c>
      <c r="J152" s="416">
        <f t="shared" ref="J152:J168" si="12">SUM(E152-G152)</f>
        <v>500000</v>
      </c>
      <c r="K152" s="416"/>
      <c r="L152" s="459"/>
      <c r="M152" s="460"/>
    </row>
    <row r="153" spans="1:13">
      <c r="A153" s="363">
        <v>146</v>
      </c>
      <c r="B153" s="419" t="s">
        <v>710</v>
      </c>
      <c r="C153" s="775" t="str">
        <f>C152</f>
        <v>31-01-2019</v>
      </c>
      <c r="D153" s="420">
        <v>1000000</v>
      </c>
      <c r="E153" s="416">
        <v>1000000</v>
      </c>
      <c r="F153" s="417"/>
      <c r="G153" s="418"/>
      <c r="H153" s="418"/>
      <c r="I153" s="369">
        <f t="shared" si="11"/>
        <v>0</v>
      </c>
      <c r="J153" s="416">
        <f t="shared" si="12"/>
        <v>1000000</v>
      </c>
      <c r="K153" s="416"/>
      <c r="L153" s="457"/>
      <c r="M153" s="392"/>
    </row>
    <row r="154" spans="1:13">
      <c r="A154" s="363">
        <v>147</v>
      </c>
      <c r="B154" s="419" t="s">
        <v>711</v>
      </c>
      <c r="C154" s="775" t="s">
        <v>712</v>
      </c>
      <c r="D154" s="420">
        <v>3000000</v>
      </c>
      <c r="E154" s="416">
        <v>2900000</v>
      </c>
      <c r="F154" s="417"/>
      <c r="G154" s="418"/>
      <c r="H154" s="418"/>
      <c r="I154" s="369">
        <f t="shared" si="11"/>
        <v>0</v>
      </c>
      <c r="J154" s="416">
        <f t="shared" si="12"/>
        <v>2900000</v>
      </c>
      <c r="K154" s="416"/>
      <c r="L154" s="457"/>
      <c r="M154" s="392"/>
    </row>
    <row r="155" spans="1:13">
      <c r="A155" s="363">
        <v>148</v>
      </c>
      <c r="B155" s="421" t="s">
        <v>713</v>
      </c>
      <c r="C155" s="414"/>
      <c r="D155" s="420">
        <v>3500000</v>
      </c>
      <c r="E155" s="416">
        <v>2900000</v>
      </c>
      <c r="F155" s="417"/>
      <c r="G155" s="418"/>
      <c r="H155" s="418"/>
      <c r="I155" s="369">
        <f t="shared" si="11"/>
        <v>0</v>
      </c>
      <c r="J155" s="416">
        <f t="shared" si="12"/>
        <v>2900000</v>
      </c>
      <c r="K155" s="416"/>
      <c r="L155" s="458"/>
      <c r="M155" s="392"/>
    </row>
    <row r="156" spans="1:13">
      <c r="A156" s="363">
        <v>149</v>
      </c>
      <c r="B156" s="421" t="s">
        <v>714</v>
      </c>
      <c r="C156" s="775" t="s">
        <v>715</v>
      </c>
      <c r="D156" s="420">
        <v>4842135</v>
      </c>
      <c r="E156" s="416">
        <v>4842135</v>
      </c>
      <c r="F156" s="417"/>
      <c r="G156" s="418"/>
      <c r="H156" s="418"/>
      <c r="I156" s="369">
        <f t="shared" si="11"/>
        <v>0</v>
      </c>
      <c r="J156" s="416">
        <f t="shared" si="12"/>
        <v>4842135</v>
      </c>
      <c r="K156" s="416"/>
      <c r="L156" s="458"/>
      <c r="M156" s="392"/>
    </row>
    <row r="157" spans="1:13">
      <c r="A157" s="363">
        <v>150</v>
      </c>
      <c r="B157" s="421" t="s">
        <v>716</v>
      </c>
      <c r="C157" s="424"/>
      <c r="D157" s="420">
        <v>5000000</v>
      </c>
      <c r="E157" s="425">
        <v>4900000</v>
      </c>
      <c r="F157" s="426"/>
      <c r="G157" s="427"/>
      <c r="H157" s="427"/>
      <c r="I157" s="369">
        <f t="shared" si="11"/>
        <v>0</v>
      </c>
      <c r="J157" s="425">
        <f t="shared" si="12"/>
        <v>4900000</v>
      </c>
      <c r="K157" s="425"/>
      <c r="L157" s="457"/>
      <c r="M157" s="392"/>
    </row>
    <row r="158" spans="1:13">
      <c r="A158" s="363">
        <v>151</v>
      </c>
      <c r="B158" s="421" t="s">
        <v>717</v>
      </c>
      <c r="C158" s="775" t="s">
        <v>718</v>
      </c>
      <c r="D158" s="420">
        <v>1500000</v>
      </c>
      <c r="E158" s="416">
        <v>1400000</v>
      </c>
      <c r="F158" s="417"/>
      <c r="G158" s="418"/>
      <c r="H158" s="418"/>
      <c r="I158" s="369">
        <f t="shared" si="11"/>
        <v>0</v>
      </c>
      <c r="J158" s="416">
        <f t="shared" si="12"/>
        <v>1400000</v>
      </c>
      <c r="K158" s="416"/>
      <c r="L158" s="457"/>
      <c r="M158" s="392"/>
    </row>
    <row r="159" spans="1:13">
      <c r="A159" s="363">
        <v>152</v>
      </c>
      <c r="B159" s="421" t="s">
        <v>719</v>
      </c>
      <c r="C159" s="414"/>
      <c r="D159" s="420">
        <v>36500000</v>
      </c>
      <c r="E159" s="416">
        <v>36050000</v>
      </c>
      <c r="F159" s="417"/>
      <c r="G159" s="418"/>
      <c r="H159" s="418"/>
      <c r="I159" s="369">
        <f t="shared" si="11"/>
        <v>0</v>
      </c>
      <c r="J159" s="416">
        <f t="shared" si="12"/>
        <v>36050000</v>
      </c>
      <c r="K159" s="416"/>
      <c r="L159" s="457"/>
      <c r="M159" s="392"/>
    </row>
    <row r="160" spans="1:13">
      <c r="A160" s="363">
        <v>153</v>
      </c>
      <c r="B160" s="421" t="s">
        <v>720</v>
      </c>
      <c r="C160" s="775" t="str">
        <f>C79</f>
        <v>10-04-2023</v>
      </c>
      <c r="D160" s="420">
        <v>2338380</v>
      </c>
      <c r="E160" s="416">
        <v>2338380</v>
      </c>
      <c r="F160" s="417"/>
      <c r="G160" s="418"/>
      <c r="H160" s="418"/>
      <c r="I160" s="369">
        <f t="shared" si="11"/>
        <v>0</v>
      </c>
      <c r="J160" s="416">
        <f t="shared" si="12"/>
        <v>2338380</v>
      </c>
      <c r="K160" s="416">
        <f t="shared" ref="K160:K166" si="13">SUM(J160*2.5%)</f>
        <v>58459.5</v>
      </c>
      <c r="L160" s="457">
        <v>830127</v>
      </c>
      <c r="M160" s="392" t="s">
        <v>532</v>
      </c>
    </row>
    <row r="161" spans="1:13">
      <c r="A161" s="363">
        <v>154</v>
      </c>
      <c r="B161" s="419" t="s">
        <v>721</v>
      </c>
      <c r="C161" s="414"/>
      <c r="D161" s="420">
        <v>756751</v>
      </c>
      <c r="E161" s="416">
        <v>724722</v>
      </c>
      <c r="F161" s="417"/>
      <c r="G161" s="418"/>
      <c r="H161" s="418"/>
      <c r="I161" s="369">
        <f t="shared" si="11"/>
        <v>0</v>
      </c>
      <c r="J161" s="416">
        <f t="shared" si="12"/>
        <v>724722</v>
      </c>
      <c r="K161" s="416">
        <f t="shared" si="13"/>
        <v>18118.05</v>
      </c>
      <c r="L161" s="453">
        <v>108708</v>
      </c>
      <c r="M161" s="388"/>
    </row>
    <row r="162" spans="1:13">
      <c r="A162" s="363">
        <v>155</v>
      </c>
      <c r="B162" s="419" t="s">
        <v>722</v>
      </c>
      <c r="C162" s="414"/>
      <c r="D162" s="428">
        <v>811082</v>
      </c>
      <c r="E162" s="416">
        <v>808410</v>
      </c>
      <c r="F162" s="417"/>
      <c r="G162" s="418"/>
      <c r="H162" s="418"/>
      <c r="I162" s="369">
        <f t="shared" si="11"/>
        <v>0</v>
      </c>
      <c r="J162" s="416">
        <f t="shared" si="12"/>
        <v>808410</v>
      </c>
      <c r="K162" s="416">
        <f t="shared" si="13"/>
        <v>20210.25</v>
      </c>
      <c r="L162" s="457">
        <v>74046</v>
      </c>
      <c r="M162" s="392"/>
    </row>
    <row r="163" spans="1:13">
      <c r="A163" s="363">
        <v>156</v>
      </c>
      <c r="B163" s="421" t="s">
        <v>723</v>
      </c>
      <c r="C163" s="414"/>
      <c r="D163" s="420">
        <v>2897309</v>
      </c>
      <c r="E163" s="416">
        <v>1897309</v>
      </c>
      <c r="F163" s="417"/>
      <c r="G163" s="418"/>
      <c r="H163" s="418"/>
      <c r="I163" s="369">
        <f t="shared" si="11"/>
        <v>0</v>
      </c>
      <c r="J163" s="416">
        <f t="shared" si="12"/>
        <v>1897309</v>
      </c>
      <c r="K163" s="416">
        <f t="shared" si="13"/>
        <v>47432.724999999999</v>
      </c>
      <c r="L163" s="458">
        <v>359598</v>
      </c>
      <c r="M163" s="392"/>
    </row>
    <row r="164" spans="1:13">
      <c r="A164" s="363">
        <v>157</v>
      </c>
      <c r="B164" s="421" t="s">
        <v>724</v>
      </c>
      <c r="C164" s="775" t="s">
        <v>725</v>
      </c>
      <c r="D164" s="420">
        <v>2000000</v>
      </c>
      <c r="E164" s="416">
        <v>2000000</v>
      </c>
      <c r="F164" s="417"/>
      <c r="G164" s="418"/>
      <c r="H164" s="418"/>
      <c r="I164" s="369">
        <f t="shared" si="11"/>
        <v>0</v>
      </c>
      <c r="J164" s="416">
        <f t="shared" si="12"/>
        <v>2000000</v>
      </c>
      <c r="K164" s="416">
        <f t="shared" si="13"/>
        <v>50000</v>
      </c>
      <c r="L164" s="457">
        <v>360000</v>
      </c>
      <c r="M164" s="392"/>
    </row>
    <row r="165" spans="1:13">
      <c r="A165" s="363">
        <v>158</v>
      </c>
      <c r="B165" s="421" t="s">
        <v>726</v>
      </c>
      <c r="C165" s="414"/>
      <c r="D165" s="420">
        <v>10000000</v>
      </c>
      <c r="E165" s="416">
        <v>10000000</v>
      </c>
      <c r="F165" s="417"/>
      <c r="G165" s="418"/>
      <c r="H165" s="418"/>
      <c r="I165" s="369">
        <f t="shared" si="11"/>
        <v>0</v>
      </c>
      <c r="J165" s="416">
        <f t="shared" si="12"/>
        <v>10000000</v>
      </c>
      <c r="K165" s="416">
        <f t="shared" si="13"/>
        <v>250000</v>
      </c>
      <c r="L165" s="457">
        <v>1500000</v>
      </c>
      <c r="M165" s="392"/>
    </row>
    <row r="166" spans="1:13">
      <c r="A166" s="363">
        <v>159</v>
      </c>
      <c r="B166" s="421" t="s">
        <v>727</v>
      </c>
      <c r="C166" s="775" t="str">
        <f>C82</f>
        <v>11-04-2023</v>
      </c>
      <c r="D166" s="420">
        <v>4950000</v>
      </c>
      <c r="E166" s="416">
        <v>4898500</v>
      </c>
      <c r="F166" s="417"/>
      <c r="G166" s="418"/>
      <c r="H166" s="418"/>
      <c r="I166" s="369">
        <f t="shared" si="11"/>
        <v>0</v>
      </c>
      <c r="J166" s="416">
        <f t="shared" si="12"/>
        <v>4898500</v>
      </c>
      <c r="K166" s="416">
        <f t="shared" si="13"/>
        <v>122462.5</v>
      </c>
      <c r="L166" s="457">
        <v>820569</v>
      </c>
      <c r="M166" s="392"/>
    </row>
    <row r="167" spans="1:13">
      <c r="A167" s="363">
        <v>160</v>
      </c>
      <c r="B167" s="421" t="s">
        <v>728</v>
      </c>
      <c r="C167" s="775" t="s">
        <v>729</v>
      </c>
      <c r="D167" s="420">
        <v>1400000</v>
      </c>
      <c r="E167" s="416">
        <v>1300000</v>
      </c>
      <c r="F167" s="417"/>
      <c r="G167" s="418"/>
      <c r="H167" s="418"/>
      <c r="I167" s="369">
        <f t="shared" si="11"/>
        <v>0</v>
      </c>
      <c r="J167" s="416">
        <f t="shared" si="12"/>
        <v>1300000</v>
      </c>
      <c r="K167" s="416"/>
      <c r="L167" s="457"/>
      <c r="M167" s="392"/>
    </row>
    <row r="168" spans="1:13">
      <c r="A168" s="363">
        <v>161</v>
      </c>
      <c r="B168" s="421" t="s">
        <v>730</v>
      </c>
      <c r="C168" s="414"/>
      <c r="D168" s="420">
        <v>1893910</v>
      </c>
      <c r="E168" s="416">
        <v>1372615</v>
      </c>
      <c r="F168" s="417"/>
      <c r="G168" s="418"/>
      <c r="H168" s="418"/>
      <c r="I168" s="369">
        <f t="shared" si="11"/>
        <v>0</v>
      </c>
      <c r="J168" s="416">
        <f t="shared" si="12"/>
        <v>1372615</v>
      </c>
      <c r="K168" s="416">
        <f>SUM(J168*2.5%)</f>
        <v>34315.375</v>
      </c>
      <c r="L168" s="457">
        <v>102945</v>
      </c>
      <c r="M168" s="392" t="s">
        <v>532</v>
      </c>
    </row>
    <row r="169" spans="1:13">
      <c r="A169" s="429" t="s">
        <v>731</v>
      </c>
      <c r="B169" s="430"/>
      <c r="C169" s="431"/>
      <c r="D169" s="432">
        <f>SUM(D21:D123)</f>
        <v>443140948</v>
      </c>
      <c r="E169" s="433">
        <f>SUM(E21:E123)</f>
        <v>376748218</v>
      </c>
      <c r="F169" s="434"/>
      <c r="G169" s="434">
        <f>SUM(G21:G168)</f>
        <v>8054829</v>
      </c>
      <c r="H169" s="434">
        <f>SUM(H21:H168)</f>
        <v>14036671</v>
      </c>
      <c r="I169" s="461">
        <f>SUM(I8:I168)</f>
        <v>25001500</v>
      </c>
      <c r="J169" s="462">
        <f>SUM(J8:J168)</f>
        <v>663324253</v>
      </c>
      <c r="K169" s="462">
        <f>SUM(K21:K168)</f>
        <v>11862060.925000001</v>
      </c>
      <c r="L169" s="463">
        <f>SUM(L21:L168)</f>
        <v>12477410</v>
      </c>
      <c r="M169" s="392"/>
    </row>
    <row r="170" spans="1:13">
      <c r="A170" s="863" t="s">
        <v>732</v>
      </c>
      <c r="B170" s="864"/>
      <c r="C170" s="435"/>
      <c r="D170" s="436">
        <f t="shared" ref="D170:L170" si="14">D169</f>
        <v>443140948</v>
      </c>
      <c r="E170" s="437">
        <f>SUM(E169)</f>
        <v>376748218</v>
      </c>
      <c r="F170" s="438"/>
      <c r="G170" s="439">
        <f t="shared" si="14"/>
        <v>8054829</v>
      </c>
      <c r="H170" s="439">
        <f t="shared" si="14"/>
        <v>14036671</v>
      </c>
      <c r="I170" s="461">
        <f>G170+H170</f>
        <v>22091500</v>
      </c>
      <c r="J170" s="464">
        <f t="shared" si="14"/>
        <v>663324253</v>
      </c>
      <c r="K170" s="464">
        <f t="shared" si="14"/>
        <v>11862060.925000001</v>
      </c>
      <c r="L170" s="465">
        <f t="shared" si="14"/>
        <v>12477410</v>
      </c>
      <c r="M170" s="466"/>
    </row>
    <row r="171" spans="1:13">
      <c r="A171" s="881" t="s">
        <v>733</v>
      </c>
      <c r="B171" s="882"/>
      <c r="C171" s="440"/>
      <c r="D171" s="441">
        <f t="shared" ref="D171:L171" si="15">D170</f>
        <v>443140948</v>
      </c>
      <c r="E171" s="442">
        <f t="shared" si="15"/>
        <v>376748218</v>
      </c>
      <c r="F171" s="443"/>
      <c r="G171" s="443">
        <f t="shared" si="15"/>
        <v>8054829</v>
      </c>
      <c r="H171" s="443">
        <f t="shared" si="15"/>
        <v>14036671</v>
      </c>
      <c r="I171" s="461">
        <f>G171+H171</f>
        <v>22091500</v>
      </c>
      <c r="J171" s="467">
        <f t="shared" si="15"/>
        <v>663324253</v>
      </c>
      <c r="K171" s="467">
        <f t="shared" si="15"/>
        <v>11862060.925000001</v>
      </c>
      <c r="L171" s="468">
        <f t="shared" si="15"/>
        <v>12477410</v>
      </c>
      <c r="M171" s="469"/>
    </row>
    <row r="172" spans="1:13">
      <c r="A172" s="54"/>
      <c r="B172" s="444"/>
      <c r="C172" s="445"/>
      <c r="D172" s="446"/>
      <c r="E172" s="445"/>
      <c r="F172" s="788"/>
      <c r="G172" s="788"/>
      <c r="H172" s="394"/>
      <c r="I172" s="394"/>
      <c r="J172" s="445"/>
      <c r="K172" s="445"/>
      <c r="L172" s="68"/>
      <c r="M172" s="470"/>
    </row>
    <row r="173" spans="1:13">
      <c r="A173" s="788" t="s">
        <v>734</v>
      </c>
      <c r="B173" s="788"/>
      <c r="C173" s="788"/>
      <c r="D173" s="859"/>
      <c r="E173" s="788"/>
      <c r="F173" s="788"/>
      <c r="G173" s="788"/>
      <c r="H173" s="788"/>
      <c r="I173" s="788"/>
      <c r="J173" s="788"/>
      <c r="K173" s="788"/>
      <c r="L173" s="788"/>
      <c r="M173" s="788"/>
    </row>
    <row r="174" spans="1:13">
      <c r="A174" s="74"/>
      <c r="B174" s="788" t="s">
        <v>498</v>
      </c>
      <c r="C174" s="788"/>
      <c r="D174" s="360"/>
      <c r="E174" s="68"/>
      <c r="F174" s="788" t="s">
        <v>735</v>
      </c>
      <c r="G174" s="788"/>
      <c r="H174" s="788"/>
      <c r="I174" s="68"/>
      <c r="J174" s="68"/>
      <c r="K174" s="788" t="s">
        <v>497</v>
      </c>
      <c r="L174" s="788"/>
      <c r="M174" s="360"/>
    </row>
    <row r="175" spans="1:13">
      <c r="A175" s="74"/>
      <c r="B175" s="788" t="s">
        <v>736</v>
      </c>
      <c r="C175" s="788"/>
      <c r="D175" s="360"/>
      <c r="E175" s="68"/>
      <c r="F175" s="788" t="s">
        <v>737</v>
      </c>
      <c r="G175" s="788"/>
      <c r="H175" s="788"/>
      <c r="J175" s="68"/>
      <c r="K175" s="788" t="s">
        <v>115</v>
      </c>
      <c r="L175" s="788"/>
      <c r="M175" s="471"/>
    </row>
    <row r="176" spans="1:13">
      <c r="A176" s="74"/>
      <c r="B176" s="68"/>
      <c r="C176" s="69"/>
      <c r="D176" s="447"/>
      <c r="E176" s="71"/>
      <c r="F176" s="72"/>
      <c r="G176" s="69"/>
      <c r="H176" s="69"/>
      <c r="J176" s="56"/>
      <c r="K176" s="56"/>
      <c r="L176" s="56"/>
      <c r="M176" s="471"/>
    </row>
    <row r="177" spans="1:13">
      <c r="A177" s="74"/>
      <c r="B177" s="69"/>
      <c r="C177" s="16"/>
      <c r="D177" s="448"/>
      <c r="E177" s="16"/>
      <c r="G177" s="69"/>
      <c r="H177" s="69"/>
      <c r="J177" s="56"/>
      <c r="K177" s="56"/>
      <c r="L177" s="56"/>
      <c r="M177" s="471"/>
    </row>
    <row r="178" spans="1:13">
      <c r="A178" s="74"/>
      <c r="B178" s="69"/>
      <c r="C178" s="16"/>
      <c r="D178" s="448"/>
      <c r="E178" s="16"/>
      <c r="G178" s="69"/>
      <c r="H178" s="69"/>
      <c r="J178" s="56"/>
      <c r="K178" s="56"/>
      <c r="L178" s="56"/>
      <c r="M178" s="471"/>
    </row>
    <row r="179" spans="1:13" ht="17.25">
      <c r="A179" s="74"/>
      <c r="B179" s="16"/>
      <c r="C179" s="16"/>
      <c r="D179" s="448"/>
      <c r="E179" s="16"/>
      <c r="G179" s="69"/>
      <c r="H179" s="69"/>
      <c r="M179" s="472"/>
    </row>
    <row r="180" spans="1:13">
      <c r="A180" s="74"/>
      <c r="B180" s="879" t="s">
        <v>738</v>
      </c>
      <c r="C180" s="879"/>
      <c r="F180" s="880" t="s">
        <v>218</v>
      </c>
      <c r="G180" s="880"/>
      <c r="H180" s="880"/>
      <c r="I180" s="68"/>
      <c r="K180" s="879" t="s">
        <v>117</v>
      </c>
      <c r="L180" s="879"/>
      <c r="M180" s="473"/>
    </row>
  </sheetData>
  <mergeCells count="29">
    <mergeCell ref="J5:K6"/>
    <mergeCell ref="B175:C175"/>
    <mergeCell ref="F175:H175"/>
    <mergeCell ref="K175:L175"/>
    <mergeCell ref="B180:C180"/>
    <mergeCell ref="F180:H180"/>
    <mergeCell ref="K180:L180"/>
    <mergeCell ref="A171:B171"/>
    <mergeCell ref="F172:G172"/>
    <mergeCell ref="A173:M173"/>
    <mergeCell ref="B174:C174"/>
    <mergeCell ref="F174:H174"/>
    <mergeCell ref="K174:L174"/>
    <mergeCell ref="A2:M2"/>
    <mergeCell ref="A3:M3"/>
    <mergeCell ref="A4:B4"/>
    <mergeCell ref="E5:H5"/>
    <mergeCell ref="A170:B170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</mergeCells>
  <pageMargins left="0.65277777777777801" right="0.75" top="0.57222222222222197" bottom="1" header="0.5" footer="0.5"/>
  <pageSetup paperSize="5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9"/>
  <sheetViews>
    <sheetView view="pageLayout" topLeftCell="A46" zoomScale="90" zoomScaleNormal="100" zoomScaleSheetLayoutView="90" zoomScalePageLayoutView="90" workbookViewId="0">
      <selection activeCell="N51" sqref="N51"/>
    </sheetView>
  </sheetViews>
  <sheetFormatPr defaultColWidth="9" defaultRowHeight="15"/>
  <cols>
    <col min="1" max="1" width="3.5703125" style="303" customWidth="1"/>
    <col min="2" max="2" width="10.5703125" style="304" customWidth="1"/>
    <col min="3" max="3" width="18.5703125" style="303" customWidth="1"/>
    <col min="4" max="4" width="15.140625" style="303" customWidth="1"/>
    <col min="5" max="6" width="12.140625" style="303" customWidth="1"/>
    <col min="7" max="7" width="12.7109375" style="303" customWidth="1"/>
    <col min="8" max="8" width="6.140625" style="303" customWidth="1"/>
    <col min="9" max="9" width="5.7109375" style="303" customWidth="1"/>
    <col min="10" max="10" width="7.7109375" style="303" customWidth="1"/>
    <col min="11" max="11" width="11.140625" style="303" customWidth="1"/>
    <col min="12" max="12" width="10.85546875" style="303" customWidth="1"/>
    <col min="13" max="13" width="11.140625" style="303" customWidth="1"/>
    <col min="14" max="14" width="14.85546875" style="303" customWidth="1"/>
    <col min="15" max="15" width="11.140625" style="303" customWidth="1"/>
    <col min="16" max="16" width="10.7109375" style="303" customWidth="1"/>
    <col min="17" max="17" width="12.140625" style="303" customWidth="1"/>
    <col min="18" max="18" width="14.28515625" style="303" customWidth="1"/>
    <col min="19" max="19" width="12.140625" style="303" customWidth="1"/>
    <col min="20" max="20" width="14.42578125" style="303" customWidth="1"/>
    <col min="21" max="21" width="12.5703125" style="303" customWidth="1"/>
    <col min="22" max="22" width="14.140625" style="303" customWidth="1"/>
    <col min="23" max="23" width="11.85546875" style="303" customWidth="1"/>
    <col min="24" max="16384" width="9" style="303"/>
  </cols>
  <sheetData>
    <row r="1" spans="1:21">
      <c r="A1" s="883" t="s">
        <v>739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332"/>
      <c r="Q1" s="332"/>
      <c r="R1" s="333"/>
      <c r="S1" s="333"/>
      <c r="T1" s="333"/>
      <c r="U1" s="333"/>
    </row>
    <row r="2" spans="1:21">
      <c r="A2" s="884" t="s">
        <v>740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331"/>
      <c r="Q2" s="331"/>
      <c r="R2" s="333"/>
      <c r="S2" s="333"/>
      <c r="T2" s="333"/>
      <c r="U2" s="333"/>
    </row>
    <row r="3" spans="1:21" ht="15.75" customHeight="1">
      <c r="A3" s="896" t="s">
        <v>3</v>
      </c>
      <c r="B3" s="898" t="s">
        <v>741</v>
      </c>
      <c r="C3" s="900" t="s">
        <v>742</v>
      </c>
      <c r="D3" s="902" t="s">
        <v>743</v>
      </c>
      <c r="E3" s="885" t="s">
        <v>12</v>
      </c>
      <c r="F3" s="886"/>
      <c r="G3" s="904" t="s">
        <v>744</v>
      </c>
      <c r="H3" s="906" t="s">
        <v>745</v>
      </c>
      <c r="I3" s="887" t="s">
        <v>746</v>
      </c>
      <c r="J3" s="888"/>
      <c r="K3" s="889"/>
      <c r="L3" s="889"/>
      <c r="M3" s="890"/>
      <c r="N3" s="891" t="s">
        <v>747</v>
      </c>
      <c r="O3" s="892"/>
      <c r="P3" s="333"/>
      <c r="Q3" s="333"/>
      <c r="R3" s="333"/>
      <c r="S3" s="333"/>
      <c r="T3" s="333"/>
      <c r="U3" s="333"/>
    </row>
    <row r="4" spans="1:21">
      <c r="A4" s="897"/>
      <c r="B4" s="899"/>
      <c r="C4" s="901"/>
      <c r="D4" s="903"/>
      <c r="E4" s="305" t="s">
        <v>748</v>
      </c>
      <c r="F4" s="306" t="s">
        <v>749</v>
      </c>
      <c r="G4" s="905"/>
      <c r="H4" s="907"/>
      <c r="I4" s="334" t="s">
        <v>750</v>
      </c>
      <c r="J4" s="335" t="s">
        <v>4</v>
      </c>
      <c r="K4" s="335" t="s">
        <v>751</v>
      </c>
      <c r="L4" s="336" t="s">
        <v>752</v>
      </c>
      <c r="M4" s="337" t="s">
        <v>14</v>
      </c>
      <c r="N4" s="338" t="s">
        <v>753</v>
      </c>
      <c r="O4" s="339" t="s">
        <v>752</v>
      </c>
      <c r="P4" s="340"/>
      <c r="Q4" s="333"/>
      <c r="R4" s="333"/>
      <c r="S4" s="333"/>
      <c r="T4" s="333"/>
      <c r="U4" s="333"/>
    </row>
    <row r="5" spans="1:21" s="301" customFormat="1">
      <c r="A5" s="307">
        <v>1</v>
      </c>
      <c r="B5" s="308"/>
      <c r="C5" s="309" t="s">
        <v>353</v>
      </c>
      <c r="D5" s="309" t="s">
        <v>754</v>
      </c>
      <c r="E5" s="310">
        <v>3700000</v>
      </c>
      <c r="F5" s="310">
        <v>800000</v>
      </c>
      <c r="G5" s="310">
        <f t="shared" ref="G5:G19" si="0">E5+F5</f>
        <v>4500000</v>
      </c>
      <c r="H5" s="311">
        <v>20</v>
      </c>
      <c r="I5" s="311">
        <v>4</v>
      </c>
      <c r="J5" s="311"/>
      <c r="K5" s="310"/>
      <c r="L5" s="310"/>
      <c r="M5" s="310"/>
      <c r="N5" s="310">
        <v>3125000</v>
      </c>
      <c r="O5" s="310">
        <v>550000</v>
      </c>
      <c r="P5" s="341"/>
      <c r="Q5" s="341"/>
      <c r="R5" s="351"/>
      <c r="S5" s="351"/>
      <c r="T5" s="351"/>
      <c r="U5" s="351"/>
    </row>
    <row r="6" spans="1:21" s="301" customFormat="1">
      <c r="A6" s="312">
        <f t="shared" ref="A6:A12" si="1">A5+1</f>
        <v>2</v>
      </c>
      <c r="B6" s="309"/>
      <c r="C6" s="309" t="s">
        <v>755</v>
      </c>
      <c r="D6" s="309" t="s">
        <v>756</v>
      </c>
      <c r="E6" s="310">
        <v>2450000</v>
      </c>
      <c r="F6" s="310">
        <v>298000</v>
      </c>
      <c r="G6" s="310">
        <f t="shared" si="0"/>
        <v>2748000</v>
      </c>
      <c r="H6" s="311">
        <v>12</v>
      </c>
      <c r="I6" s="311">
        <v>8</v>
      </c>
      <c r="J6" s="311"/>
      <c r="K6" s="310"/>
      <c r="L6" s="310"/>
      <c r="M6" s="310">
        <f t="shared" ref="M6:M19" si="2">K6+L6</f>
        <v>0</v>
      </c>
      <c r="N6" s="310">
        <v>942000</v>
      </c>
      <c r="O6" s="310">
        <v>124168</v>
      </c>
      <c r="P6" s="341"/>
      <c r="Q6" s="341"/>
      <c r="R6" s="342"/>
      <c r="S6" s="351"/>
      <c r="T6" s="351"/>
      <c r="U6" s="351"/>
    </row>
    <row r="7" spans="1:21" s="301" customFormat="1">
      <c r="A7" s="312">
        <f t="shared" si="1"/>
        <v>3</v>
      </c>
      <c r="B7" s="309"/>
      <c r="C7" s="309" t="s">
        <v>757</v>
      </c>
      <c r="D7" s="309" t="s">
        <v>758</v>
      </c>
      <c r="E7" s="310">
        <v>4000000</v>
      </c>
      <c r="F7" s="310">
        <v>400000</v>
      </c>
      <c r="G7" s="310">
        <f t="shared" si="0"/>
        <v>4400000</v>
      </c>
      <c r="H7" s="311">
        <v>10</v>
      </c>
      <c r="I7" s="311">
        <v>8</v>
      </c>
      <c r="J7" s="311"/>
      <c r="K7" s="310"/>
      <c r="L7" s="310"/>
      <c r="M7" s="310">
        <f t="shared" si="2"/>
        <v>0</v>
      </c>
      <c r="N7" s="310">
        <v>1200000</v>
      </c>
      <c r="O7" s="310">
        <v>120000</v>
      </c>
      <c r="P7" s="341"/>
      <c r="Q7" s="342"/>
      <c r="R7" s="342"/>
      <c r="S7" s="342"/>
      <c r="T7" s="351"/>
      <c r="U7" s="351"/>
    </row>
    <row r="8" spans="1:21" s="301" customFormat="1">
      <c r="A8" s="312">
        <f t="shared" si="1"/>
        <v>4</v>
      </c>
      <c r="B8" s="309"/>
      <c r="C8" s="309" t="s">
        <v>759</v>
      </c>
      <c r="D8" s="309" t="s">
        <v>760</v>
      </c>
      <c r="E8" s="310">
        <v>1650000</v>
      </c>
      <c r="F8" s="310">
        <v>200000</v>
      </c>
      <c r="G8" s="310">
        <f t="shared" si="0"/>
        <v>1850000</v>
      </c>
      <c r="H8" s="311">
        <v>10</v>
      </c>
      <c r="I8" s="311">
        <v>4</v>
      </c>
      <c r="J8" s="311"/>
      <c r="K8" s="310"/>
      <c r="L8" s="310"/>
      <c r="M8" s="310">
        <f t="shared" si="2"/>
        <v>0</v>
      </c>
      <c r="N8" s="310">
        <v>1320000</v>
      </c>
      <c r="O8" s="310">
        <v>160000</v>
      </c>
      <c r="P8" s="341"/>
      <c r="Q8" s="342"/>
      <c r="R8" s="341"/>
      <c r="S8" s="351"/>
      <c r="T8" s="351"/>
      <c r="U8" s="351"/>
    </row>
    <row r="9" spans="1:21" s="301" customFormat="1">
      <c r="A9" s="312">
        <f t="shared" si="1"/>
        <v>5</v>
      </c>
      <c r="B9" s="309"/>
      <c r="C9" s="309" t="s">
        <v>761</v>
      </c>
      <c r="D9" s="309" t="s">
        <v>762</v>
      </c>
      <c r="E9" s="310">
        <v>2900000</v>
      </c>
      <c r="F9" s="310">
        <v>400000</v>
      </c>
      <c r="G9" s="310">
        <f t="shared" si="0"/>
        <v>3300000</v>
      </c>
      <c r="H9" s="311">
        <v>12</v>
      </c>
      <c r="I9" s="311">
        <v>6</v>
      </c>
      <c r="J9" s="311"/>
      <c r="K9" s="310"/>
      <c r="L9" s="310"/>
      <c r="M9" s="310">
        <f t="shared" si="2"/>
        <v>0</v>
      </c>
      <c r="N9" s="310">
        <v>1208332</v>
      </c>
      <c r="O9" s="310">
        <v>166668</v>
      </c>
      <c r="P9" s="341"/>
      <c r="Q9" s="342"/>
      <c r="R9" s="342"/>
      <c r="S9" s="351"/>
      <c r="T9" s="351"/>
      <c r="U9" s="351"/>
    </row>
    <row r="10" spans="1:21" s="301" customFormat="1">
      <c r="A10" s="312">
        <f t="shared" si="1"/>
        <v>6</v>
      </c>
      <c r="B10" s="309"/>
      <c r="C10" s="309" t="s">
        <v>763</v>
      </c>
      <c r="D10" s="309" t="s">
        <v>764</v>
      </c>
      <c r="E10" s="310">
        <v>2250000</v>
      </c>
      <c r="F10" s="310">
        <v>250000</v>
      </c>
      <c r="G10" s="310">
        <f t="shared" si="0"/>
        <v>2500000</v>
      </c>
      <c r="H10" s="311">
        <v>10</v>
      </c>
      <c r="I10" s="311">
        <v>6</v>
      </c>
      <c r="J10" s="311"/>
      <c r="K10" s="310"/>
      <c r="L10" s="310"/>
      <c r="M10" s="310">
        <f t="shared" si="2"/>
        <v>0</v>
      </c>
      <c r="N10" s="310">
        <v>895000</v>
      </c>
      <c r="O10" s="310">
        <v>100000</v>
      </c>
      <c r="P10" s="341"/>
      <c r="Q10" s="351"/>
      <c r="R10" s="342"/>
      <c r="S10" s="351"/>
      <c r="T10" s="351"/>
      <c r="U10" s="351"/>
    </row>
    <row r="11" spans="1:21" s="301" customFormat="1">
      <c r="A11" s="312">
        <f t="shared" si="1"/>
        <v>7</v>
      </c>
      <c r="B11" s="776" t="str">
        <f>B32</f>
        <v>01-08-2023</v>
      </c>
      <c r="C11" s="309" t="s">
        <v>765</v>
      </c>
      <c r="D11" s="309" t="s">
        <v>766</v>
      </c>
      <c r="E11" s="310">
        <v>15000000</v>
      </c>
      <c r="F11" s="310">
        <v>6000000</v>
      </c>
      <c r="G11" s="310">
        <f t="shared" si="0"/>
        <v>21000000</v>
      </c>
      <c r="H11" s="311">
        <v>40</v>
      </c>
      <c r="I11" s="311">
        <v>2</v>
      </c>
      <c r="J11" s="311"/>
      <c r="K11" s="310"/>
      <c r="L11" s="310"/>
      <c r="M11" s="310">
        <f t="shared" si="2"/>
        <v>0</v>
      </c>
      <c r="N11" s="310">
        <v>14025000</v>
      </c>
      <c r="O11" s="310">
        <v>5250000</v>
      </c>
      <c r="P11" s="342"/>
      <c r="Q11" s="342"/>
      <c r="R11" s="342"/>
      <c r="S11" s="351"/>
      <c r="T11" s="351"/>
      <c r="U11" s="351"/>
    </row>
    <row r="12" spans="1:21" s="301" customFormat="1">
      <c r="A12" s="312">
        <f t="shared" si="1"/>
        <v>8</v>
      </c>
      <c r="B12" s="777" t="s">
        <v>767</v>
      </c>
      <c r="C12" s="309" t="s">
        <v>768</v>
      </c>
      <c r="D12" s="309" t="s">
        <v>769</v>
      </c>
      <c r="E12" s="310">
        <v>5000000</v>
      </c>
      <c r="F12" s="310">
        <v>450000</v>
      </c>
      <c r="G12" s="310">
        <f t="shared" si="0"/>
        <v>5450000</v>
      </c>
      <c r="H12" s="311">
        <v>3</v>
      </c>
      <c r="I12" s="311"/>
      <c r="J12" s="311"/>
      <c r="K12" s="310"/>
      <c r="L12" s="310"/>
      <c r="M12" s="310">
        <f t="shared" si="2"/>
        <v>0</v>
      </c>
      <c r="N12" s="310">
        <v>5000000</v>
      </c>
      <c r="O12" s="310">
        <v>450000</v>
      </c>
      <c r="P12" s="342"/>
      <c r="Q12" s="342"/>
      <c r="R12" s="342"/>
      <c r="S12" s="351"/>
      <c r="T12" s="351"/>
      <c r="U12" s="351"/>
    </row>
    <row r="13" spans="1:21">
      <c r="A13" s="312">
        <f>A16+1</f>
        <v>10</v>
      </c>
      <c r="B13" s="309"/>
      <c r="C13" s="309" t="s">
        <v>770</v>
      </c>
      <c r="D13" s="309" t="s">
        <v>771</v>
      </c>
      <c r="E13" s="310">
        <v>2875000</v>
      </c>
      <c r="F13" s="310">
        <v>365000</v>
      </c>
      <c r="G13" s="310">
        <f t="shared" si="0"/>
        <v>3240000</v>
      </c>
      <c r="H13" s="311">
        <v>12</v>
      </c>
      <c r="I13" s="311">
        <v>11</v>
      </c>
      <c r="J13" s="311"/>
      <c r="K13" s="310"/>
      <c r="L13" s="310"/>
      <c r="M13" s="310">
        <f t="shared" si="2"/>
        <v>0</v>
      </c>
      <c r="N13" s="310">
        <v>409170</v>
      </c>
      <c r="O13" s="310">
        <v>50832</v>
      </c>
      <c r="P13" s="343"/>
      <c r="Q13" s="340"/>
      <c r="R13" s="333"/>
      <c r="S13" s="333"/>
      <c r="T13" s="333"/>
      <c r="U13" s="333"/>
    </row>
    <row r="14" spans="1:21">
      <c r="A14" s="312">
        <f>A13+1</f>
        <v>11</v>
      </c>
      <c r="B14" s="309"/>
      <c r="C14" s="309" t="s">
        <v>772</v>
      </c>
      <c r="D14" s="309" t="s">
        <v>773</v>
      </c>
      <c r="E14" s="310">
        <v>3800000</v>
      </c>
      <c r="F14" s="310">
        <v>460000</v>
      </c>
      <c r="G14" s="310">
        <f t="shared" si="0"/>
        <v>4260000</v>
      </c>
      <c r="H14" s="311">
        <v>12</v>
      </c>
      <c r="I14" s="311">
        <v>4</v>
      </c>
      <c r="J14" s="311"/>
      <c r="K14" s="310"/>
      <c r="L14" s="310"/>
      <c r="M14" s="310">
        <f t="shared" si="2"/>
        <v>0</v>
      </c>
      <c r="N14" s="310">
        <v>2381666</v>
      </c>
      <c r="O14" s="310">
        <v>218334</v>
      </c>
      <c r="P14" s="343"/>
      <c r="Q14" s="340"/>
      <c r="R14" s="333"/>
      <c r="S14" s="343"/>
      <c r="T14" s="333"/>
      <c r="U14" s="333"/>
    </row>
    <row r="15" spans="1:21">
      <c r="A15" s="312">
        <f>A14+1</f>
        <v>12</v>
      </c>
      <c r="B15" s="309"/>
      <c r="C15" s="309" t="s">
        <v>774</v>
      </c>
      <c r="D15" s="309" t="s">
        <v>775</v>
      </c>
      <c r="E15" s="310">
        <v>2500000</v>
      </c>
      <c r="F15" s="310">
        <v>300000</v>
      </c>
      <c r="G15" s="310">
        <f t="shared" si="0"/>
        <v>2800000</v>
      </c>
      <c r="H15" s="311">
        <v>12</v>
      </c>
      <c r="I15" s="311">
        <v>8</v>
      </c>
      <c r="J15" s="311"/>
      <c r="K15" s="310"/>
      <c r="L15" s="310"/>
      <c r="M15" s="310">
        <f t="shared" si="2"/>
        <v>0</v>
      </c>
      <c r="N15" s="310">
        <v>431333</v>
      </c>
      <c r="O15" s="310"/>
      <c r="P15" s="343"/>
      <c r="Q15" s="340"/>
      <c r="R15" s="340"/>
      <c r="S15" s="333"/>
      <c r="T15" s="333"/>
      <c r="U15" s="333"/>
    </row>
    <row r="16" spans="1:21" s="302" customFormat="1">
      <c r="A16" s="313">
        <f>A12+1</f>
        <v>9</v>
      </c>
      <c r="B16" s="314"/>
      <c r="C16" s="314" t="s">
        <v>776</v>
      </c>
      <c r="D16" s="314" t="s">
        <v>760</v>
      </c>
      <c r="E16" s="315">
        <v>1650000</v>
      </c>
      <c r="F16" s="315">
        <v>200000</v>
      </c>
      <c r="G16" s="315">
        <f t="shared" si="0"/>
        <v>1850000</v>
      </c>
      <c r="H16" s="316">
        <v>10</v>
      </c>
      <c r="I16" s="316">
        <v>4</v>
      </c>
      <c r="J16" s="316"/>
      <c r="K16" s="315"/>
      <c r="L16" s="315"/>
      <c r="M16" s="315">
        <f t="shared" si="2"/>
        <v>0</v>
      </c>
      <c r="N16" s="315">
        <v>1180000</v>
      </c>
      <c r="O16" s="315"/>
      <c r="P16" s="344"/>
      <c r="Q16" s="352"/>
      <c r="R16" s="352"/>
      <c r="S16" s="352"/>
      <c r="T16" s="352"/>
      <c r="U16" s="352"/>
    </row>
    <row r="17" spans="1:21">
      <c r="A17" s="313">
        <f>A15+1</f>
        <v>13</v>
      </c>
      <c r="B17" s="317"/>
      <c r="C17" s="314" t="s">
        <v>777</v>
      </c>
      <c r="D17" s="314" t="s">
        <v>778</v>
      </c>
      <c r="E17" s="315">
        <v>3000000</v>
      </c>
      <c r="F17" s="315">
        <v>600000</v>
      </c>
      <c r="G17" s="315">
        <f t="shared" si="0"/>
        <v>3600000</v>
      </c>
      <c r="H17" s="316">
        <v>20</v>
      </c>
      <c r="I17" s="316">
        <v>19</v>
      </c>
      <c r="J17" s="316"/>
      <c r="K17" s="315"/>
      <c r="L17" s="315"/>
      <c r="M17" s="315">
        <f t="shared" si="2"/>
        <v>0</v>
      </c>
      <c r="N17" s="315">
        <v>225000</v>
      </c>
      <c r="O17" s="315">
        <v>30000</v>
      </c>
      <c r="P17" s="343"/>
      <c r="Q17" s="340"/>
      <c r="R17" s="333"/>
      <c r="S17" s="333"/>
      <c r="T17" s="333"/>
      <c r="U17" s="333"/>
    </row>
    <row r="18" spans="1:21">
      <c r="A18" s="313">
        <f t="shared" ref="A18:A59" si="3">A17+1</f>
        <v>14</v>
      </c>
      <c r="B18" s="317"/>
      <c r="C18" s="318" t="s">
        <v>429</v>
      </c>
      <c r="D18" s="318" t="s">
        <v>779</v>
      </c>
      <c r="E18" s="319">
        <v>10282500</v>
      </c>
      <c r="F18" s="319">
        <v>1338000</v>
      </c>
      <c r="G18" s="320">
        <f t="shared" si="0"/>
        <v>11620500</v>
      </c>
      <c r="H18" s="321">
        <v>30</v>
      </c>
      <c r="I18" s="321">
        <v>21</v>
      </c>
      <c r="J18" s="321"/>
      <c r="K18" s="319">
        <v>100000</v>
      </c>
      <c r="L18" s="319"/>
      <c r="M18" s="319">
        <f t="shared" si="2"/>
        <v>100000</v>
      </c>
      <c r="N18" s="319">
        <v>2438106</v>
      </c>
      <c r="O18" s="319"/>
      <c r="P18" s="343"/>
      <c r="Q18" s="340"/>
      <c r="R18" s="340"/>
      <c r="S18" s="353"/>
      <c r="T18" s="333"/>
      <c r="U18" s="333"/>
    </row>
    <row r="19" spans="1:21">
      <c r="A19" s="313">
        <f t="shared" si="3"/>
        <v>15</v>
      </c>
      <c r="B19" s="317"/>
      <c r="C19" s="317" t="s">
        <v>780</v>
      </c>
      <c r="D19" s="317" t="s">
        <v>781</v>
      </c>
      <c r="E19" s="322">
        <v>2800000</v>
      </c>
      <c r="F19" s="322">
        <v>504000</v>
      </c>
      <c r="G19" s="315">
        <f t="shared" si="0"/>
        <v>3304000</v>
      </c>
      <c r="H19" s="323">
        <v>18</v>
      </c>
      <c r="I19" s="323">
        <v>11</v>
      </c>
      <c r="J19" s="323"/>
      <c r="K19" s="322"/>
      <c r="L19" s="322"/>
      <c r="M19" s="322">
        <f t="shared" si="2"/>
        <v>0</v>
      </c>
      <c r="N19" s="345">
        <v>633444</v>
      </c>
      <c r="O19" s="345"/>
      <c r="P19" s="343"/>
      <c r="Q19" s="340"/>
      <c r="R19" s="333"/>
      <c r="S19" s="333"/>
      <c r="T19" s="333"/>
      <c r="U19" s="333"/>
    </row>
    <row r="20" spans="1:21">
      <c r="A20" s="313">
        <f t="shared" si="3"/>
        <v>16</v>
      </c>
      <c r="B20" s="778" t="s">
        <v>782</v>
      </c>
      <c r="C20" s="324" t="s">
        <v>783</v>
      </c>
      <c r="D20" s="318" t="s">
        <v>784</v>
      </c>
      <c r="E20" s="319">
        <v>2295000</v>
      </c>
      <c r="F20" s="319">
        <v>413100</v>
      </c>
      <c r="G20" s="320">
        <f t="shared" ref="G20:G59" si="4">E20+F20</f>
        <v>2708100</v>
      </c>
      <c r="H20" s="321">
        <v>12</v>
      </c>
      <c r="I20" s="321">
        <v>3</v>
      </c>
      <c r="J20" s="779" t="s">
        <v>517</v>
      </c>
      <c r="K20" s="319">
        <v>65575</v>
      </c>
      <c r="L20" s="319">
        <v>34425</v>
      </c>
      <c r="M20" s="319">
        <f t="shared" ref="M20:M59" si="5">K20+L20</f>
        <v>100000</v>
      </c>
      <c r="N20" s="319">
        <v>1585775</v>
      </c>
      <c r="O20" s="319">
        <v>172325</v>
      </c>
      <c r="P20" s="343"/>
      <c r="Q20" s="340"/>
      <c r="R20" s="340"/>
      <c r="S20" s="333"/>
      <c r="T20" s="333"/>
      <c r="U20" s="333"/>
    </row>
    <row r="21" spans="1:21">
      <c r="A21" s="313">
        <f t="shared" si="3"/>
        <v>17</v>
      </c>
      <c r="B21" s="317"/>
      <c r="C21" s="318" t="s">
        <v>406</v>
      </c>
      <c r="D21" s="318" t="s">
        <v>785</v>
      </c>
      <c r="E21" s="319">
        <v>2850000</v>
      </c>
      <c r="F21" s="319">
        <v>342000</v>
      </c>
      <c r="G21" s="320">
        <f t="shared" si="4"/>
        <v>3192000</v>
      </c>
      <c r="H21" s="321">
        <v>12</v>
      </c>
      <c r="I21" s="321">
        <v>12</v>
      </c>
      <c r="J21" s="321"/>
      <c r="K21" s="319"/>
      <c r="L21" s="319">
        <v>158500</v>
      </c>
      <c r="M21" s="319">
        <f t="shared" si="5"/>
        <v>158500</v>
      </c>
      <c r="N21" s="319"/>
      <c r="O21" s="319"/>
      <c r="P21" s="343"/>
      <c r="Q21" s="340"/>
      <c r="R21" s="340"/>
      <c r="S21" s="333"/>
      <c r="T21" s="333"/>
      <c r="U21" s="333"/>
    </row>
    <row r="22" spans="1:21">
      <c r="A22" s="313">
        <f t="shared" si="3"/>
        <v>18</v>
      </c>
      <c r="B22" s="317"/>
      <c r="C22" s="317" t="s">
        <v>426</v>
      </c>
      <c r="D22" s="317" t="s">
        <v>786</v>
      </c>
      <c r="E22" s="322">
        <v>8889100</v>
      </c>
      <c r="F22" s="322">
        <v>3555640</v>
      </c>
      <c r="G22" s="315">
        <f t="shared" si="4"/>
        <v>12444740</v>
      </c>
      <c r="H22" s="323">
        <v>40</v>
      </c>
      <c r="I22" s="323">
        <v>6</v>
      </c>
      <c r="J22" s="323"/>
      <c r="K22" s="322"/>
      <c r="L22" s="322"/>
      <c r="M22" s="322">
        <f t="shared" si="5"/>
        <v>0</v>
      </c>
      <c r="N22" s="322">
        <v>7959629</v>
      </c>
      <c r="O22" s="322"/>
      <c r="P22" s="340"/>
      <c r="Q22" s="340"/>
      <c r="R22" s="333"/>
      <c r="S22" s="333"/>
      <c r="T22" s="333"/>
      <c r="U22" s="333"/>
    </row>
    <row r="23" spans="1:21">
      <c r="A23" s="313">
        <f t="shared" si="3"/>
        <v>19</v>
      </c>
      <c r="B23" s="317"/>
      <c r="C23" s="317" t="s">
        <v>787</v>
      </c>
      <c r="D23" s="317" t="s">
        <v>788</v>
      </c>
      <c r="E23" s="322">
        <v>5000000</v>
      </c>
      <c r="F23" s="322">
        <v>600000</v>
      </c>
      <c r="G23" s="315">
        <f t="shared" si="4"/>
        <v>5600000</v>
      </c>
      <c r="H23" s="323">
        <v>12</v>
      </c>
      <c r="I23" s="323">
        <v>7</v>
      </c>
      <c r="J23" s="323"/>
      <c r="K23" s="322"/>
      <c r="L23" s="322"/>
      <c r="M23" s="322">
        <f t="shared" si="5"/>
        <v>0</v>
      </c>
      <c r="N23" s="322">
        <v>299999</v>
      </c>
      <c r="O23" s="322"/>
      <c r="P23" s="340"/>
      <c r="Q23" s="340"/>
      <c r="R23" s="333"/>
      <c r="S23" s="333"/>
      <c r="T23" s="333"/>
      <c r="U23" s="333"/>
    </row>
    <row r="24" spans="1:21">
      <c r="A24" s="313">
        <f t="shared" si="3"/>
        <v>20</v>
      </c>
      <c r="B24" s="317"/>
      <c r="C24" s="317" t="s">
        <v>789</v>
      </c>
      <c r="D24" s="317" t="s">
        <v>785</v>
      </c>
      <c r="E24" s="322">
        <v>2300000</v>
      </c>
      <c r="F24" s="322">
        <v>276000</v>
      </c>
      <c r="G24" s="315">
        <f t="shared" si="4"/>
        <v>2576000</v>
      </c>
      <c r="H24" s="323">
        <v>12</v>
      </c>
      <c r="I24" s="323"/>
      <c r="J24" s="323"/>
      <c r="K24" s="322"/>
      <c r="L24" s="322"/>
      <c r="M24" s="322">
        <f t="shared" si="5"/>
        <v>0</v>
      </c>
      <c r="N24" s="322">
        <v>536000</v>
      </c>
      <c r="O24" s="322"/>
      <c r="P24" s="340"/>
      <c r="Q24" s="340"/>
      <c r="R24" s="340"/>
      <c r="S24" s="333"/>
      <c r="T24" s="333"/>
      <c r="U24" s="333"/>
    </row>
    <row r="25" spans="1:21">
      <c r="A25" s="313">
        <f t="shared" si="3"/>
        <v>21</v>
      </c>
      <c r="B25" s="778" t="s">
        <v>560</v>
      </c>
      <c r="C25" s="318" t="s">
        <v>402</v>
      </c>
      <c r="D25" s="318" t="s">
        <v>784</v>
      </c>
      <c r="E25" s="319">
        <v>30000000</v>
      </c>
      <c r="F25" s="319">
        <v>12000000</v>
      </c>
      <c r="G25" s="320">
        <f t="shared" si="4"/>
        <v>42000000</v>
      </c>
      <c r="H25" s="321">
        <v>40</v>
      </c>
      <c r="I25" s="321"/>
      <c r="J25" s="779" t="s">
        <v>517</v>
      </c>
      <c r="K25" s="319">
        <v>100000</v>
      </c>
      <c r="L25" s="319"/>
      <c r="M25" s="319">
        <f t="shared" si="5"/>
        <v>100000</v>
      </c>
      <c r="N25" s="319">
        <v>19300000</v>
      </c>
      <c r="O25" s="319"/>
      <c r="P25" s="340"/>
      <c r="Q25" s="340"/>
      <c r="R25" s="340"/>
      <c r="S25" s="333"/>
      <c r="T25" s="333"/>
      <c r="U25" s="333"/>
    </row>
    <row r="26" spans="1:21">
      <c r="A26" s="313">
        <f t="shared" si="3"/>
        <v>22</v>
      </c>
      <c r="B26" s="778" t="s">
        <v>790</v>
      </c>
      <c r="C26" s="318" t="s">
        <v>402</v>
      </c>
      <c r="D26" s="318" t="s">
        <v>766</v>
      </c>
      <c r="E26" s="319">
        <v>10000000</v>
      </c>
      <c r="F26" s="319">
        <v>2400000</v>
      </c>
      <c r="G26" s="320">
        <f t="shared" si="4"/>
        <v>12400000</v>
      </c>
      <c r="H26" s="321">
        <v>24</v>
      </c>
      <c r="I26" s="321">
        <v>21</v>
      </c>
      <c r="J26" s="779" t="s">
        <v>528</v>
      </c>
      <c r="K26" s="319">
        <v>417000</v>
      </c>
      <c r="L26" s="319">
        <v>100000</v>
      </c>
      <c r="M26" s="319">
        <f t="shared" si="5"/>
        <v>517000</v>
      </c>
      <c r="N26" s="319">
        <v>1247995</v>
      </c>
      <c r="O26" s="319">
        <v>300000</v>
      </c>
      <c r="P26" s="340"/>
      <c r="Q26" s="340"/>
      <c r="R26" s="333"/>
      <c r="S26" s="333"/>
      <c r="T26" s="333"/>
      <c r="U26" s="333"/>
    </row>
    <row r="27" spans="1:21">
      <c r="A27" s="313">
        <f t="shared" si="3"/>
        <v>23</v>
      </c>
      <c r="B27" s="778" t="s">
        <v>589</v>
      </c>
      <c r="C27" s="318" t="s">
        <v>791</v>
      </c>
      <c r="D27" s="318" t="s">
        <v>792</v>
      </c>
      <c r="E27" s="319">
        <v>25000000</v>
      </c>
      <c r="F27" s="319">
        <v>6250000</v>
      </c>
      <c r="G27" s="320">
        <f t="shared" si="4"/>
        <v>31250000</v>
      </c>
      <c r="H27" s="321">
        <v>25</v>
      </c>
      <c r="I27" s="321">
        <v>17</v>
      </c>
      <c r="J27" s="779" t="s">
        <v>619</v>
      </c>
      <c r="K27" s="319">
        <v>915000</v>
      </c>
      <c r="L27" s="319">
        <v>250000</v>
      </c>
      <c r="M27" s="319">
        <f t="shared" si="5"/>
        <v>1165000</v>
      </c>
      <c r="N27" s="319">
        <v>8365000</v>
      </c>
      <c r="O27" s="319">
        <v>1546000</v>
      </c>
      <c r="P27" s="340"/>
      <c r="Q27" s="340"/>
      <c r="R27" s="340"/>
      <c r="S27" s="333"/>
      <c r="T27" s="333"/>
      <c r="U27" s="333"/>
    </row>
    <row r="28" spans="1:21">
      <c r="A28" s="313">
        <f t="shared" si="3"/>
        <v>24</v>
      </c>
      <c r="B28" s="778" t="str">
        <f>B27</f>
        <v>10-04-2023</v>
      </c>
      <c r="C28" s="318" t="s">
        <v>793</v>
      </c>
      <c r="D28" s="318" t="s">
        <v>794</v>
      </c>
      <c r="E28" s="319">
        <v>28069000</v>
      </c>
      <c r="F28" s="319">
        <v>11225200</v>
      </c>
      <c r="G28" s="320">
        <f t="shared" si="4"/>
        <v>39294200</v>
      </c>
      <c r="H28" s="321">
        <v>40</v>
      </c>
      <c r="I28" s="321">
        <v>10</v>
      </c>
      <c r="J28" s="779" t="s">
        <v>597</v>
      </c>
      <c r="K28" s="319">
        <v>719370</v>
      </c>
      <c r="L28" s="319">
        <v>280630</v>
      </c>
      <c r="M28" s="319">
        <f t="shared" si="5"/>
        <v>1000000</v>
      </c>
      <c r="N28" s="319">
        <v>20910590</v>
      </c>
      <c r="O28" s="319">
        <v>8418900</v>
      </c>
      <c r="P28" s="340"/>
      <c r="Q28" s="340"/>
      <c r="R28" s="340"/>
      <c r="S28" s="333"/>
      <c r="T28" s="333"/>
      <c r="U28" s="333"/>
    </row>
    <row r="29" spans="1:21">
      <c r="A29" s="313">
        <f t="shared" si="3"/>
        <v>25</v>
      </c>
      <c r="B29" s="778" t="s">
        <v>617</v>
      </c>
      <c r="C29" s="317" t="s">
        <v>795</v>
      </c>
      <c r="D29" s="317" t="s">
        <v>785</v>
      </c>
      <c r="E29" s="322">
        <v>2600000</v>
      </c>
      <c r="F29" s="322">
        <v>260000</v>
      </c>
      <c r="G29" s="315">
        <f t="shared" si="4"/>
        <v>2860000</v>
      </c>
      <c r="H29" s="323">
        <v>10</v>
      </c>
      <c r="I29" s="323">
        <v>6</v>
      </c>
      <c r="J29" s="323"/>
      <c r="K29" s="322"/>
      <c r="L29" s="322"/>
      <c r="M29" s="322">
        <f t="shared" si="5"/>
        <v>0</v>
      </c>
      <c r="N29" s="322">
        <v>1232000</v>
      </c>
      <c r="O29" s="322">
        <v>90000</v>
      </c>
      <c r="P29" s="340"/>
      <c r="Q29" s="340"/>
      <c r="R29" s="340"/>
      <c r="S29" s="333"/>
      <c r="T29" s="333"/>
      <c r="U29" s="333"/>
    </row>
    <row r="30" spans="1:21">
      <c r="A30" s="313">
        <f t="shared" si="3"/>
        <v>26</v>
      </c>
      <c r="B30" s="778" t="s">
        <v>796</v>
      </c>
      <c r="C30" s="324" t="s">
        <v>470</v>
      </c>
      <c r="D30" s="324" t="s">
        <v>797</v>
      </c>
      <c r="E30" s="320">
        <v>25000000</v>
      </c>
      <c r="F30" s="320">
        <v>10000000</v>
      </c>
      <c r="G30" s="320">
        <f t="shared" si="4"/>
        <v>35000000</v>
      </c>
      <c r="H30" s="325">
        <v>40</v>
      </c>
      <c r="I30" s="325">
        <v>15</v>
      </c>
      <c r="J30" s="325"/>
      <c r="K30" s="320">
        <v>50000</v>
      </c>
      <c r="L30" s="320">
        <v>250000</v>
      </c>
      <c r="M30" s="319">
        <f t="shared" si="5"/>
        <v>300000</v>
      </c>
      <c r="N30" s="320">
        <v>18975000</v>
      </c>
      <c r="O30" s="320">
        <v>6250000</v>
      </c>
      <c r="P30" s="340"/>
      <c r="Q30" s="340"/>
      <c r="R30" s="340"/>
      <c r="S30" s="333"/>
      <c r="T30" s="333"/>
      <c r="U30" s="333"/>
    </row>
    <row r="31" spans="1:21">
      <c r="A31" s="313">
        <f t="shared" si="3"/>
        <v>27</v>
      </c>
      <c r="B31" s="317"/>
      <c r="C31" s="317" t="s">
        <v>798</v>
      </c>
      <c r="D31" s="317" t="s">
        <v>785</v>
      </c>
      <c r="E31" s="322">
        <v>3300000</v>
      </c>
      <c r="F31" s="322">
        <v>594000</v>
      </c>
      <c r="G31" s="315">
        <f t="shared" si="4"/>
        <v>3894000</v>
      </c>
      <c r="H31" s="323">
        <v>18</v>
      </c>
      <c r="I31" s="323">
        <v>16</v>
      </c>
      <c r="J31" s="323"/>
      <c r="K31" s="322"/>
      <c r="L31" s="322"/>
      <c r="M31" s="322">
        <f t="shared" si="5"/>
        <v>0</v>
      </c>
      <c r="N31" s="322">
        <v>361336</v>
      </c>
      <c r="O31" s="322">
        <v>66000</v>
      </c>
      <c r="P31" s="340"/>
      <c r="Q31" s="340"/>
      <c r="R31" s="340"/>
      <c r="S31" s="333"/>
      <c r="T31" s="333"/>
      <c r="U31" s="333"/>
    </row>
    <row r="32" spans="1:21">
      <c r="A32" s="313">
        <f t="shared" si="3"/>
        <v>28</v>
      </c>
      <c r="B32" s="778" t="s">
        <v>799</v>
      </c>
      <c r="C32" s="318" t="s">
        <v>800</v>
      </c>
      <c r="D32" s="318" t="s">
        <v>785</v>
      </c>
      <c r="E32" s="319">
        <v>2300000</v>
      </c>
      <c r="F32" s="319">
        <v>345000</v>
      </c>
      <c r="G32" s="320">
        <f t="shared" si="4"/>
        <v>2645000</v>
      </c>
      <c r="H32" s="321">
        <v>15</v>
      </c>
      <c r="I32" s="321">
        <v>14</v>
      </c>
      <c r="J32" s="779" t="s">
        <v>528</v>
      </c>
      <c r="K32" s="319">
        <v>154000</v>
      </c>
      <c r="L32" s="319">
        <v>23000</v>
      </c>
      <c r="M32" s="319">
        <f t="shared" si="5"/>
        <v>177000</v>
      </c>
      <c r="N32" s="319">
        <v>164334</v>
      </c>
      <c r="O32" s="319">
        <v>23000</v>
      </c>
      <c r="P32" s="340"/>
      <c r="Q32" s="340"/>
      <c r="R32" s="340"/>
      <c r="S32" s="333"/>
      <c r="T32" s="333"/>
      <c r="U32" s="333"/>
    </row>
    <row r="33" spans="1:21">
      <c r="A33" s="313">
        <f t="shared" si="3"/>
        <v>29</v>
      </c>
      <c r="B33" s="778" t="s">
        <v>801</v>
      </c>
      <c r="C33" s="317" t="s">
        <v>802</v>
      </c>
      <c r="D33" s="317" t="s">
        <v>803</v>
      </c>
      <c r="E33" s="322">
        <v>6500000</v>
      </c>
      <c r="F33" s="322">
        <v>1300000</v>
      </c>
      <c r="G33" s="315">
        <f t="shared" si="4"/>
        <v>7800000</v>
      </c>
      <c r="H33" s="323">
        <v>20</v>
      </c>
      <c r="I33" s="323">
        <v>10</v>
      </c>
      <c r="J33" s="323"/>
      <c r="K33" s="322"/>
      <c r="L33" s="322"/>
      <c r="M33" s="322">
        <f t="shared" si="5"/>
        <v>0</v>
      </c>
      <c r="N33" s="322">
        <v>3250000</v>
      </c>
      <c r="O33" s="322">
        <v>650000</v>
      </c>
      <c r="P33" s="340"/>
      <c r="Q33" s="340"/>
      <c r="R33" s="340"/>
      <c r="S33" s="333"/>
      <c r="T33" s="333"/>
      <c r="U33" s="333"/>
    </row>
    <row r="34" spans="1:21">
      <c r="A34" s="313">
        <f t="shared" si="3"/>
        <v>30</v>
      </c>
      <c r="B34" s="778" t="s">
        <v>804</v>
      </c>
      <c r="C34" s="318" t="s">
        <v>805</v>
      </c>
      <c r="D34" s="318" t="s">
        <v>806</v>
      </c>
      <c r="E34" s="319">
        <v>15000000</v>
      </c>
      <c r="F34" s="319">
        <v>3000000</v>
      </c>
      <c r="G34" s="320">
        <f t="shared" si="4"/>
        <v>18000000</v>
      </c>
      <c r="H34" s="321">
        <v>20</v>
      </c>
      <c r="I34" s="321">
        <v>13</v>
      </c>
      <c r="J34" s="779" t="s">
        <v>807</v>
      </c>
      <c r="K34" s="319">
        <v>750000</v>
      </c>
      <c r="L34" s="319">
        <v>150000</v>
      </c>
      <c r="M34" s="319">
        <f t="shared" si="5"/>
        <v>900000</v>
      </c>
      <c r="N34" s="319">
        <v>5250000</v>
      </c>
      <c r="O34" s="319">
        <v>1050000</v>
      </c>
      <c r="P34" s="340"/>
      <c r="Q34" s="340"/>
      <c r="R34" s="340"/>
      <c r="S34" s="333"/>
      <c r="T34" s="333"/>
      <c r="U34" s="333"/>
    </row>
    <row r="35" spans="1:21">
      <c r="A35" s="313">
        <f t="shared" si="3"/>
        <v>31</v>
      </c>
      <c r="B35" s="778" t="s">
        <v>808</v>
      </c>
      <c r="C35" s="318" t="s">
        <v>809</v>
      </c>
      <c r="D35" s="318" t="s">
        <v>810</v>
      </c>
      <c r="E35" s="319">
        <v>15000000</v>
      </c>
      <c r="F35" s="319">
        <v>6000000</v>
      </c>
      <c r="G35" s="320">
        <f t="shared" si="4"/>
        <v>21000000</v>
      </c>
      <c r="H35" s="321">
        <v>40</v>
      </c>
      <c r="I35" s="321">
        <v>12</v>
      </c>
      <c r="J35" s="779" t="s">
        <v>528</v>
      </c>
      <c r="K35" s="319">
        <v>350000</v>
      </c>
      <c r="L35" s="319">
        <v>150000</v>
      </c>
      <c r="M35" s="319">
        <f t="shared" si="5"/>
        <v>500000</v>
      </c>
      <c r="N35" s="319">
        <v>11025000</v>
      </c>
      <c r="O35" s="319">
        <v>5050000</v>
      </c>
      <c r="P35" s="340"/>
      <c r="Q35" s="340"/>
      <c r="R35" s="340"/>
      <c r="S35" s="333"/>
      <c r="T35" s="333"/>
      <c r="U35" s="333"/>
    </row>
    <row r="36" spans="1:21">
      <c r="A36" s="313">
        <f t="shared" si="3"/>
        <v>32</v>
      </c>
      <c r="B36" s="326" t="s">
        <v>646</v>
      </c>
      <c r="C36" s="317" t="s">
        <v>811</v>
      </c>
      <c r="D36" s="317" t="s">
        <v>812</v>
      </c>
      <c r="E36" s="322">
        <v>30000000</v>
      </c>
      <c r="F36" s="322">
        <v>1800000</v>
      </c>
      <c r="G36" s="315">
        <f t="shared" si="4"/>
        <v>31800000</v>
      </c>
      <c r="H36" s="323">
        <v>6</v>
      </c>
      <c r="I36" s="323">
        <v>5</v>
      </c>
      <c r="J36" s="323"/>
      <c r="K36" s="322"/>
      <c r="L36" s="322"/>
      <c r="M36" s="322">
        <f t="shared" si="5"/>
        <v>0</v>
      </c>
      <c r="N36" s="322">
        <v>5000000</v>
      </c>
      <c r="O36" s="322"/>
      <c r="P36" s="340"/>
      <c r="Q36" s="340"/>
      <c r="R36" s="340"/>
      <c r="S36" s="333"/>
      <c r="T36" s="333"/>
      <c r="U36" s="333"/>
    </row>
    <row r="37" spans="1:21">
      <c r="A37" s="313">
        <f t="shared" si="3"/>
        <v>33</v>
      </c>
      <c r="B37" s="780" t="s">
        <v>813</v>
      </c>
      <c r="C37" s="318" t="s">
        <v>462</v>
      </c>
      <c r="D37" s="318" t="s">
        <v>814</v>
      </c>
      <c r="E37" s="319">
        <v>14000000</v>
      </c>
      <c r="F37" s="319">
        <v>2520000</v>
      </c>
      <c r="G37" s="319">
        <f t="shared" si="4"/>
        <v>16520000</v>
      </c>
      <c r="H37" s="321">
        <v>18</v>
      </c>
      <c r="I37" s="321">
        <v>8</v>
      </c>
      <c r="J37" s="779" t="s">
        <v>517</v>
      </c>
      <c r="K37" s="319">
        <v>560000</v>
      </c>
      <c r="L37" s="319">
        <v>140000</v>
      </c>
      <c r="M37" s="319">
        <f t="shared" si="5"/>
        <v>700000</v>
      </c>
      <c r="N37" s="319">
        <v>7420000</v>
      </c>
      <c r="O37" s="319">
        <v>1400000</v>
      </c>
      <c r="P37" s="340"/>
      <c r="Q37" s="340"/>
      <c r="R37" s="340"/>
      <c r="S37" s="340"/>
      <c r="T37" s="333"/>
      <c r="U37" s="333"/>
    </row>
    <row r="38" spans="1:21">
      <c r="A38" s="313">
        <f t="shared" si="3"/>
        <v>34</v>
      </c>
      <c r="B38" s="780" t="s">
        <v>656</v>
      </c>
      <c r="C38" s="317" t="s">
        <v>815</v>
      </c>
      <c r="D38" s="317" t="s">
        <v>816</v>
      </c>
      <c r="E38" s="322">
        <v>2600000</v>
      </c>
      <c r="F38" s="322">
        <v>260000</v>
      </c>
      <c r="G38" s="322">
        <f t="shared" si="4"/>
        <v>2860000</v>
      </c>
      <c r="H38" s="323">
        <v>10</v>
      </c>
      <c r="I38" s="323">
        <v>7</v>
      </c>
      <c r="J38" s="323"/>
      <c r="K38" s="322"/>
      <c r="L38" s="322"/>
      <c r="M38" s="322">
        <f t="shared" si="5"/>
        <v>0</v>
      </c>
      <c r="N38" s="322">
        <v>766000</v>
      </c>
      <c r="O38" s="322">
        <v>78000</v>
      </c>
      <c r="P38" s="340"/>
      <c r="Q38" s="340"/>
      <c r="R38" s="340"/>
      <c r="S38" s="353"/>
      <c r="T38" s="354"/>
      <c r="U38" s="333"/>
    </row>
    <row r="39" spans="1:21">
      <c r="A39" s="313">
        <f t="shared" si="3"/>
        <v>35</v>
      </c>
      <c r="B39" s="780" t="s">
        <v>660</v>
      </c>
      <c r="C39" s="318" t="s">
        <v>266</v>
      </c>
      <c r="D39" s="318" t="s">
        <v>817</v>
      </c>
      <c r="E39" s="319">
        <v>28000000</v>
      </c>
      <c r="F39" s="319">
        <v>8680000</v>
      </c>
      <c r="G39" s="319">
        <f t="shared" si="4"/>
        <v>36680000</v>
      </c>
      <c r="H39" s="321">
        <v>31</v>
      </c>
      <c r="I39" s="321">
        <v>9</v>
      </c>
      <c r="J39" s="779" t="s">
        <v>619</v>
      </c>
      <c r="K39" s="319">
        <v>885000</v>
      </c>
      <c r="L39" s="319">
        <v>280000</v>
      </c>
      <c r="M39" s="319">
        <f t="shared" si="5"/>
        <v>1165000</v>
      </c>
      <c r="N39" s="319">
        <v>20842000</v>
      </c>
      <c r="O39" s="319">
        <v>6160000</v>
      </c>
      <c r="P39" s="340"/>
      <c r="Q39" s="340"/>
      <c r="R39" s="340"/>
      <c r="S39" s="333"/>
      <c r="T39" s="333"/>
      <c r="U39" s="333"/>
    </row>
    <row r="40" spans="1:21">
      <c r="A40" s="313">
        <f t="shared" si="3"/>
        <v>36</v>
      </c>
      <c r="B40" s="780" t="s">
        <v>660</v>
      </c>
      <c r="C40" s="318" t="s">
        <v>263</v>
      </c>
      <c r="D40" s="318" t="s">
        <v>818</v>
      </c>
      <c r="E40" s="319">
        <v>28000000</v>
      </c>
      <c r="F40" s="319">
        <v>8680000</v>
      </c>
      <c r="G40" s="319">
        <f t="shared" si="4"/>
        <v>36680000</v>
      </c>
      <c r="H40" s="321">
        <v>31</v>
      </c>
      <c r="I40" s="321">
        <v>9</v>
      </c>
      <c r="J40" s="779" t="s">
        <v>619</v>
      </c>
      <c r="K40" s="319">
        <v>890000</v>
      </c>
      <c r="L40" s="319">
        <v>280000</v>
      </c>
      <c r="M40" s="319">
        <f t="shared" si="5"/>
        <v>1170000</v>
      </c>
      <c r="N40" s="319">
        <v>24456000</v>
      </c>
      <c r="O40" s="319">
        <v>6160000</v>
      </c>
      <c r="P40" s="340"/>
      <c r="Q40" s="340"/>
      <c r="R40" s="340"/>
      <c r="S40" s="333"/>
      <c r="T40" s="333"/>
      <c r="U40" s="333"/>
    </row>
    <row r="41" spans="1:21">
      <c r="A41" s="313">
        <f t="shared" si="3"/>
        <v>37</v>
      </c>
      <c r="B41" s="780" t="s">
        <v>660</v>
      </c>
      <c r="C41" s="318" t="s">
        <v>819</v>
      </c>
      <c r="D41" s="318" t="s">
        <v>820</v>
      </c>
      <c r="E41" s="319">
        <v>28000000</v>
      </c>
      <c r="F41" s="319">
        <v>8680000</v>
      </c>
      <c r="G41" s="319">
        <f t="shared" si="4"/>
        <v>36680000</v>
      </c>
      <c r="H41" s="321">
        <v>31</v>
      </c>
      <c r="I41" s="321">
        <v>9</v>
      </c>
      <c r="J41" s="779" t="s">
        <v>619</v>
      </c>
      <c r="K41" s="319">
        <v>900000</v>
      </c>
      <c r="L41" s="319">
        <v>280000</v>
      </c>
      <c r="M41" s="319">
        <f t="shared" si="5"/>
        <v>1180000</v>
      </c>
      <c r="N41" s="319">
        <v>21614000</v>
      </c>
      <c r="O41" s="319">
        <v>6160000</v>
      </c>
      <c r="P41" s="340"/>
      <c r="Q41" s="340"/>
      <c r="R41" s="340"/>
      <c r="S41" s="333"/>
      <c r="T41" s="353"/>
      <c r="U41" s="354"/>
    </row>
    <row r="42" spans="1:21">
      <c r="A42" s="313">
        <f t="shared" si="3"/>
        <v>38</v>
      </c>
      <c r="B42" s="780" t="s">
        <v>821</v>
      </c>
      <c r="C42" s="318" t="s">
        <v>399</v>
      </c>
      <c r="D42" s="318" t="s">
        <v>822</v>
      </c>
      <c r="E42" s="319">
        <v>2200000</v>
      </c>
      <c r="F42" s="319">
        <v>330000</v>
      </c>
      <c r="G42" s="319">
        <f t="shared" si="4"/>
        <v>2530000</v>
      </c>
      <c r="H42" s="321">
        <v>10</v>
      </c>
      <c r="I42" s="321">
        <v>7</v>
      </c>
      <c r="J42" s="779" t="s">
        <v>528</v>
      </c>
      <c r="K42" s="319">
        <v>220000</v>
      </c>
      <c r="L42" s="319">
        <v>33000</v>
      </c>
      <c r="M42" s="319">
        <f t="shared" si="5"/>
        <v>253000</v>
      </c>
      <c r="N42" s="319">
        <v>680000</v>
      </c>
      <c r="O42" s="319">
        <v>99000</v>
      </c>
      <c r="P42" s="340"/>
      <c r="Q42" s="340"/>
      <c r="R42" s="340"/>
      <c r="S42" s="333"/>
      <c r="T42" s="333"/>
      <c r="U42" s="333"/>
    </row>
    <row r="43" spans="1:21">
      <c r="A43" s="313">
        <f t="shared" si="3"/>
        <v>39</v>
      </c>
      <c r="B43" s="780" t="s">
        <v>823</v>
      </c>
      <c r="C43" s="317" t="s">
        <v>824</v>
      </c>
      <c r="D43" s="317" t="s">
        <v>825</v>
      </c>
      <c r="E43" s="322">
        <v>25000000</v>
      </c>
      <c r="F43" s="322">
        <v>3000000</v>
      </c>
      <c r="G43" s="322">
        <f t="shared" si="4"/>
        <v>28000000</v>
      </c>
      <c r="H43" s="323">
        <v>3</v>
      </c>
      <c r="I43" s="323">
        <v>3</v>
      </c>
      <c r="J43" s="323"/>
      <c r="K43" s="322"/>
      <c r="L43" s="322"/>
      <c r="M43" s="322">
        <f t="shared" si="5"/>
        <v>0</v>
      </c>
      <c r="N43" s="322">
        <v>2500000</v>
      </c>
      <c r="O43" s="322"/>
      <c r="P43" s="340"/>
      <c r="Q43" s="340"/>
      <c r="R43" s="340"/>
      <c r="S43" s="333"/>
      <c r="T43" s="333"/>
      <c r="U43" s="333"/>
    </row>
    <row r="44" spans="1:21">
      <c r="A44" s="313">
        <f t="shared" si="3"/>
        <v>40</v>
      </c>
      <c r="B44" s="780" t="s">
        <v>826</v>
      </c>
      <c r="C44" s="318" t="s">
        <v>827</v>
      </c>
      <c r="D44" s="318" t="s">
        <v>828</v>
      </c>
      <c r="E44" s="319">
        <v>10000000</v>
      </c>
      <c r="F44" s="319">
        <v>6000000</v>
      </c>
      <c r="G44" s="319">
        <f t="shared" si="4"/>
        <v>16000000</v>
      </c>
      <c r="H44" s="321">
        <v>40</v>
      </c>
      <c r="I44" s="321">
        <v>5</v>
      </c>
      <c r="J44" s="779" t="s">
        <v>605</v>
      </c>
      <c r="K44" s="319">
        <v>50000</v>
      </c>
      <c r="L44" s="319">
        <v>150000</v>
      </c>
      <c r="M44" s="319">
        <f t="shared" si="5"/>
        <v>200000</v>
      </c>
      <c r="N44" s="319">
        <v>9650000</v>
      </c>
      <c r="O44" s="319">
        <v>5250000</v>
      </c>
      <c r="P44" s="340"/>
      <c r="Q44" s="340"/>
      <c r="R44" s="340"/>
      <c r="S44" s="333"/>
      <c r="T44" s="333"/>
      <c r="U44" s="333"/>
    </row>
    <row r="45" spans="1:21">
      <c r="A45" s="313">
        <f t="shared" si="3"/>
        <v>41</v>
      </c>
      <c r="B45" s="780" t="s">
        <v>829</v>
      </c>
      <c r="C45" s="318" t="s">
        <v>830</v>
      </c>
      <c r="D45" s="318" t="s">
        <v>831</v>
      </c>
      <c r="E45" s="319">
        <v>2500000</v>
      </c>
      <c r="F45" s="319">
        <v>375000</v>
      </c>
      <c r="G45" s="319">
        <f t="shared" si="4"/>
        <v>2875000</v>
      </c>
      <c r="H45" s="321">
        <v>10</v>
      </c>
      <c r="I45" s="321">
        <v>5</v>
      </c>
      <c r="J45" s="779" t="s">
        <v>594</v>
      </c>
      <c r="K45" s="319">
        <v>252500</v>
      </c>
      <c r="L45" s="319">
        <v>37500</v>
      </c>
      <c r="M45" s="319">
        <f t="shared" si="5"/>
        <v>290000</v>
      </c>
      <c r="N45" s="319">
        <v>1240000</v>
      </c>
      <c r="O45" s="319">
        <v>187500</v>
      </c>
      <c r="P45" s="340"/>
      <c r="Q45" s="340">
        <f>E42/H42</f>
        <v>220000</v>
      </c>
      <c r="R45" s="340"/>
      <c r="S45" s="333"/>
      <c r="T45" s="333"/>
      <c r="U45" s="333"/>
    </row>
    <row r="46" spans="1:21">
      <c r="A46" s="313">
        <f t="shared" si="3"/>
        <v>42</v>
      </c>
      <c r="B46" s="780" t="s">
        <v>832</v>
      </c>
      <c r="C46" s="318" t="s">
        <v>339</v>
      </c>
      <c r="D46" s="318" t="s">
        <v>803</v>
      </c>
      <c r="E46" s="319">
        <v>7000000</v>
      </c>
      <c r="F46" s="319">
        <v>1260000</v>
      </c>
      <c r="G46" s="319">
        <f t="shared" si="4"/>
        <v>8260000</v>
      </c>
      <c r="H46" s="321">
        <v>12</v>
      </c>
      <c r="I46" s="321">
        <v>5</v>
      </c>
      <c r="J46" s="779" t="s">
        <v>669</v>
      </c>
      <c r="K46" s="319">
        <v>585000</v>
      </c>
      <c r="L46" s="319">
        <v>105000</v>
      </c>
      <c r="M46" s="319">
        <f t="shared" si="5"/>
        <v>690000</v>
      </c>
      <c r="N46" s="319">
        <v>4076000</v>
      </c>
      <c r="O46" s="319">
        <v>735000</v>
      </c>
      <c r="P46" s="340"/>
      <c r="Q46" s="340"/>
      <c r="R46" s="340"/>
      <c r="S46" s="333"/>
      <c r="T46" s="333"/>
      <c r="U46" s="333"/>
    </row>
    <row r="47" spans="1:21">
      <c r="A47" s="313">
        <f t="shared" si="3"/>
        <v>43</v>
      </c>
      <c r="B47" s="780" t="s">
        <v>832</v>
      </c>
      <c r="C47" s="318" t="s">
        <v>366</v>
      </c>
      <c r="D47" s="318" t="s">
        <v>794</v>
      </c>
      <c r="E47" s="319">
        <v>1000000</v>
      </c>
      <c r="F47" s="319">
        <v>150000</v>
      </c>
      <c r="G47" s="319">
        <f t="shared" si="4"/>
        <v>1150000</v>
      </c>
      <c r="H47" s="321">
        <v>10</v>
      </c>
      <c r="I47" s="321">
        <v>6</v>
      </c>
      <c r="J47" s="779" t="s">
        <v>519</v>
      </c>
      <c r="K47" s="319">
        <v>110000</v>
      </c>
      <c r="L47" s="319">
        <v>15000</v>
      </c>
      <c r="M47" s="319">
        <f t="shared" si="5"/>
        <v>125000</v>
      </c>
      <c r="N47" s="319">
        <v>250000</v>
      </c>
      <c r="O47" s="319">
        <v>60000</v>
      </c>
      <c r="P47" s="340"/>
      <c r="Q47" s="340"/>
      <c r="R47" s="340"/>
      <c r="S47" s="333"/>
      <c r="T47" s="333"/>
      <c r="U47" s="333"/>
    </row>
    <row r="48" spans="1:21">
      <c r="A48" s="313">
        <f t="shared" si="3"/>
        <v>44</v>
      </c>
      <c r="B48" s="780" t="s">
        <v>679</v>
      </c>
      <c r="C48" s="318" t="s">
        <v>290</v>
      </c>
      <c r="D48" s="318" t="s">
        <v>833</v>
      </c>
      <c r="E48" s="319">
        <v>20550000</v>
      </c>
      <c r="F48" s="319">
        <v>7398000</v>
      </c>
      <c r="G48" s="319">
        <f t="shared" si="4"/>
        <v>27948000</v>
      </c>
      <c r="H48" s="321">
        <v>24</v>
      </c>
      <c r="I48" s="321">
        <v>5</v>
      </c>
      <c r="J48" s="779" t="s">
        <v>834</v>
      </c>
      <c r="K48" s="319">
        <v>891750</v>
      </c>
      <c r="L48" s="319">
        <v>308250</v>
      </c>
      <c r="M48" s="319">
        <f t="shared" si="5"/>
        <v>1200000</v>
      </c>
      <c r="N48" s="319">
        <v>16091250</v>
      </c>
      <c r="O48" s="319">
        <v>5856750</v>
      </c>
      <c r="P48" s="340"/>
      <c r="Q48" s="340"/>
      <c r="R48" s="340"/>
      <c r="S48" s="333"/>
      <c r="T48" s="333"/>
      <c r="U48" s="333"/>
    </row>
    <row r="49" spans="1:21">
      <c r="A49" s="313">
        <f t="shared" si="3"/>
        <v>45</v>
      </c>
      <c r="B49" s="780" t="s">
        <v>684</v>
      </c>
      <c r="C49" s="318" t="s">
        <v>835</v>
      </c>
      <c r="D49" s="318" t="s">
        <v>833</v>
      </c>
      <c r="E49" s="319">
        <v>25000000</v>
      </c>
      <c r="F49" s="319">
        <v>9375000</v>
      </c>
      <c r="G49" s="319">
        <f t="shared" si="4"/>
        <v>34375000</v>
      </c>
      <c r="H49" s="321">
        <v>25</v>
      </c>
      <c r="I49" s="321">
        <v>5</v>
      </c>
      <c r="J49" s="779" t="s">
        <v>517</v>
      </c>
      <c r="K49" s="319">
        <v>995000</v>
      </c>
      <c r="L49" s="319">
        <v>375000</v>
      </c>
      <c r="M49" s="319">
        <f t="shared" si="5"/>
        <v>1370000</v>
      </c>
      <c r="N49" s="319">
        <v>20005000</v>
      </c>
      <c r="O49" s="319">
        <v>7875000</v>
      </c>
      <c r="P49" s="340"/>
      <c r="Q49" s="340"/>
      <c r="R49" s="340"/>
      <c r="S49" s="333"/>
      <c r="T49" s="333"/>
      <c r="U49" s="333"/>
    </row>
    <row r="50" spans="1:21">
      <c r="A50" s="313">
        <f t="shared" si="3"/>
        <v>46</v>
      </c>
      <c r="B50" s="780" t="s">
        <v>684</v>
      </c>
      <c r="C50" s="318" t="s">
        <v>367</v>
      </c>
      <c r="D50" s="318" t="s">
        <v>836</v>
      </c>
      <c r="E50" s="319">
        <v>5000000</v>
      </c>
      <c r="F50" s="319">
        <v>900000</v>
      </c>
      <c r="G50" s="319">
        <f t="shared" si="4"/>
        <v>5900000</v>
      </c>
      <c r="H50" s="321">
        <v>12</v>
      </c>
      <c r="I50" s="321">
        <v>4</v>
      </c>
      <c r="J50" s="779" t="s">
        <v>519</v>
      </c>
      <c r="K50" s="319">
        <v>421000</v>
      </c>
      <c r="L50" s="319">
        <v>75000</v>
      </c>
      <c r="M50" s="319">
        <f t="shared" si="5"/>
        <v>496000</v>
      </c>
      <c r="N50" s="319">
        <v>3331000</v>
      </c>
      <c r="O50" s="319">
        <v>600000</v>
      </c>
      <c r="P50" s="340"/>
      <c r="Q50" s="340"/>
      <c r="R50" s="340"/>
      <c r="S50" s="333"/>
      <c r="T50" s="333"/>
      <c r="U50" s="333"/>
    </row>
    <row r="51" spans="1:21">
      <c r="A51" s="313">
        <f t="shared" si="3"/>
        <v>47</v>
      </c>
      <c r="B51" s="780" t="s">
        <v>837</v>
      </c>
      <c r="C51" s="324" t="s">
        <v>838</v>
      </c>
      <c r="D51" s="324" t="s">
        <v>839</v>
      </c>
      <c r="E51" s="320">
        <v>25000000</v>
      </c>
      <c r="F51" s="320">
        <v>22500000</v>
      </c>
      <c r="G51" s="320">
        <f t="shared" si="4"/>
        <v>47500000</v>
      </c>
      <c r="H51" s="325">
        <v>60</v>
      </c>
      <c r="I51" s="325">
        <v>2</v>
      </c>
      <c r="J51" s="781" t="s">
        <v>528</v>
      </c>
      <c r="K51" s="320">
        <v>425000</v>
      </c>
      <c r="L51" s="320">
        <v>375000</v>
      </c>
      <c r="M51" s="320">
        <f t="shared" si="5"/>
        <v>800000</v>
      </c>
      <c r="N51" s="320">
        <v>34150000</v>
      </c>
      <c r="O51" s="320">
        <v>21750000</v>
      </c>
      <c r="P51" s="340"/>
      <c r="Q51" s="340"/>
      <c r="R51" s="340"/>
      <c r="S51" s="333"/>
      <c r="T51" s="333"/>
      <c r="U51" s="333"/>
    </row>
    <row r="52" spans="1:21">
      <c r="A52" s="313">
        <f t="shared" si="3"/>
        <v>48</v>
      </c>
      <c r="B52" s="780" t="s">
        <v>840</v>
      </c>
      <c r="C52" s="318" t="s">
        <v>263</v>
      </c>
      <c r="D52" s="318" t="s">
        <v>841</v>
      </c>
      <c r="E52" s="319">
        <v>2100000</v>
      </c>
      <c r="F52" s="319">
        <v>630000</v>
      </c>
      <c r="G52" s="319">
        <f t="shared" si="4"/>
        <v>2730000</v>
      </c>
      <c r="H52" s="321">
        <v>20</v>
      </c>
      <c r="I52" s="321">
        <v>5</v>
      </c>
      <c r="J52" s="779" t="s">
        <v>517</v>
      </c>
      <c r="K52" s="319">
        <v>104500</v>
      </c>
      <c r="L52" s="319">
        <v>31500</v>
      </c>
      <c r="M52" s="319">
        <f t="shared" si="5"/>
        <v>136000</v>
      </c>
      <c r="N52" s="319">
        <v>1574500</v>
      </c>
      <c r="O52" s="319">
        <v>472500</v>
      </c>
      <c r="P52" s="340"/>
      <c r="Q52" s="340"/>
      <c r="R52" s="340"/>
      <c r="S52" s="333"/>
      <c r="T52" s="333"/>
      <c r="U52" s="333"/>
    </row>
    <row r="53" spans="1:21">
      <c r="A53" s="313">
        <f t="shared" si="3"/>
        <v>49</v>
      </c>
      <c r="B53" s="780" t="s">
        <v>840</v>
      </c>
      <c r="C53" s="318" t="s">
        <v>450</v>
      </c>
      <c r="D53" s="318" t="s">
        <v>841</v>
      </c>
      <c r="E53" s="319">
        <v>2100000</v>
      </c>
      <c r="F53" s="319">
        <v>630000</v>
      </c>
      <c r="G53" s="319">
        <f t="shared" si="4"/>
        <v>2730000</v>
      </c>
      <c r="H53" s="321">
        <v>20</v>
      </c>
      <c r="I53" s="321">
        <v>5</v>
      </c>
      <c r="J53" s="779" t="s">
        <v>517</v>
      </c>
      <c r="K53" s="319">
        <v>104500</v>
      </c>
      <c r="L53" s="319">
        <v>31500</v>
      </c>
      <c r="M53" s="319">
        <f t="shared" si="5"/>
        <v>136000</v>
      </c>
      <c r="N53" s="319">
        <v>1574500</v>
      </c>
      <c r="O53" s="319">
        <v>472500</v>
      </c>
      <c r="P53" s="340"/>
      <c r="Q53" s="340"/>
      <c r="R53" s="340"/>
      <c r="S53" s="333"/>
      <c r="T53" s="333"/>
      <c r="U53" s="333"/>
    </row>
    <row r="54" spans="1:21">
      <c r="A54" s="313">
        <f t="shared" si="3"/>
        <v>50</v>
      </c>
      <c r="B54" s="326" t="s">
        <v>842</v>
      </c>
      <c r="C54" s="318" t="s">
        <v>453</v>
      </c>
      <c r="D54" s="318" t="s">
        <v>843</v>
      </c>
      <c r="E54" s="319">
        <v>20000000</v>
      </c>
      <c r="F54" s="319">
        <v>2000000</v>
      </c>
      <c r="G54" s="319">
        <f t="shared" si="4"/>
        <v>22000000</v>
      </c>
      <c r="H54" s="321">
        <v>2</v>
      </c>
      <c r="I54" s="321">
        <v>1</v>
      </c>
      <c r="J54" s="779" t="s">
        <v>517</v>
      </c>
      <c r="K54" s="319"/>
      <c r="L54" s="319">
        <v>1000000</v>
      </c>
      <c r="M54" s="319">
        <f t="shared" si="5"/>
        <v>1000000</v>
      </c>
      <c r="N54" s="319">
        <v>20000000</v>
      </c>
      <c r="O54" s="319"/>
      <c r="P54" s="340"/>
      <c r="Q54" s="340"/>
      <c r="R54" s="340"/>
      <c r="S54" s="333"/>
      <c r="T54" s="333"/>
      <c r="U54" s="333"/>
    </row>
    <row r="55" spans="1:21">
      <c r="A55" s="313">
        <f t="shared" si="3"/>
        <v>51</v>
      </c>
      <c r="B55" s="780" t="s">
        <v>844</v>
      </c>
      <c r="C55" s="318" t="s">
        <v>845</v>
      </c>
      <c r="D55" s="318" t="s">
        <v>846</v>
      </c>
      <c r="E55" s="319">
        <v>6000000</v>
      </c>
      <c r="F55" s="319">
        <v>1350000</v>
      </c>
      <c r="G55" s="319">
        <f t="shared" si="4"/>
        <v>7350000</v>
      </c>
      <c r="H55" s="321">
        <v>15</v>
      </c>
      <c r="I55" s="321">
        <v>2</v>
      </c>
      <c r="J55" s="779" t="s">
        <v>519</v>
      </c>
      <c r="K55" s="319">
        <v>410000</v>
      </c>
      <c r="L55" s="319">
        <v>90000</v>
      </c>
      <c r="M55" s="319">
        <f t="shared" si="5"/>
        <v>500000</v>
      </c>
      <c r="N55" s="319">
        <v>5190000</v>
      </c>
      <c r="O55" s="319">
        <v>1170000</v>
      </c>
      <c r="P55" s="340"/>
      <c r="Q55" s="340"/>
      <c r="R55" s="340"/>
      <c r="S55" s="333"/>
      <c r="T55" s="333"/>
      <c r="U55" s="333"/>
    </row>
    <row r="56" spans="1:21">
      <c r="A56" s="313">
        <f t="shared" si="3"/>
        <v>52</v>
      </c>
      <c r="B56" s="780" t="s">
        <v>844</v>
      </c>
      <c r="C56" s="318" t="s">
        <v>847</v>
      </c>
      <c r="D56" s="318" t="s">
        <v>846</v>
      </c>
      <c r="E56" s="319">
        <v>1765000</v>
      </c>
      <c r="F56" s="319">
        <v>264750</v>
      </c>
      <c r="G56" s="319">
        <f t="shared" si="4"/>
        <v>2029750</v>
      </c>
      <c r="H56" s="321">
        <v>10</v>
      </c>
      <c r="I56" s="321">
        <v>5</v>
      </c>
      <c r="J56" s="779" t="s">
        <v>612</v>
      </c>
      <c r="K56" s="319">
        <v>63525</v>
      </c>
      <c r="L56" s="319">
        <v>26475</v>
      </c>
      <c r="M56" s="319">
        <f t="shared" si="5"/>
        <v>90000</v>
      </c>
      <c r="N56" s="319">
        <v>480850</v>
      </c>
      <c r="O56" s="319">
        <v>132375</v>
      </c>
      <c r="P56" s="340"/>
      <c r="Q56" s="340"/>
      <c r="R56" s="340"/>
      <c r="S56" s="333"/>
      <c r="T56" s="333"/>
      <c r="U56" s="333"/>
    </row>
    <row r="57" spans="1:21">
      <c r="A57" s="313">
        <f t="shared" si="3"/>
        <v>53</v>
      </c>
      <c r="B57" s="780" t="s">
        <v>848</v>
      </c>
      <c r="C57" s="318" t="s">
        <v>847</v>
      </c>
      <c r="D57" s="318" t="s">
        <v>846</v>
      </c>
      <c r="E57" s="319">
        <v>2700000</v>
      </c>
      <c r="F57" s="319">
        <v>405000</v>
      </c>
      <c r="G57" s="319">
        <f t="shared" si="4"/>
        <v>3105000</v>
      </c>
      <c r="H57" s="321">
        <v>10</v>
      </c>
      <c r="I57" s="321">
        <v>2</v>
      </c>
      <c r="J57" s="779" t="s">
        <v>612</v>
      </c>
      <c r="K57" s="319">
        <v>269500</v>
      </c>
      <c r="L57" s="319">
        <v>40500</v>
      </c>
      <c r="M57" s="319">
        <f t="shared" si="5"/>
        <v>310000</v>
      </c>
      <c r="N57" s="319">
        <v>2161000</v>
      </c>
      <c r="O57" s="319">
        <v>324000</v>
      </c>
      <c r="P57" s="340"/>
      <c r="Q57" s="340"/>
      <c r="R57" s="340"/>
      <c r="S57" s="333"/>
      <c r="T57" s="333"/>
      <c r="U57" s="333"/>
    </row>
    <row r="58" spans="1:21">
      <c r="A58" s="313">
        <f t="shared" si="3"/>
        <v>54</v>
      </c>
      <c r="B58" s="780" t="s">
        <v>849</v>
      </c>
      <c r="C58" s="318" t="s">
        <v>267</v>
      </c>
      <c r="D58" s="318" t="s">
        <v>850</v>
      </c>
      <c r="E58" s="319">
        <v>1800000</v>
      </c>
      <c r="F58" s="319">
        <v>324000</v>
      </c>
      <c r="G58" s="319">
        <f t="shared" si="4"/>
        <v>2124000</v>
      </c>
      <c r="H58" s="321">
        <v>12</v>
      </c>
      <c r="I58" s="321">
        <v>1</v>
      </c>
      <c r="J58" s="779" t="s">
        <v>619</v>
      </c>
      <c r="K58" s="319">
        <v>150000</v>
      </c>
      <c r="L58" s="319">
        <v>27000</v>
      </c>
      <c r="M58" s="319">
        <f t="shared" si="5"/>
        <v>177000</v>
      </c>
      <c r="N58" s="319">
        <v>1650000</v>
      </c>
      <c r="O58" s="319">
        <v>297000</v>
      </c>
      <c r="P58" s="340"/>
      <c r="Q58" s="340"/>
      <c r="R58" s="340"/>
      <c r="S58" s="333"/>
      <c r="T58" s="333"/>
      <c r="U58" s="333"/>
    </row>
    <row r="59" spans="1:21">
      <c r="A59" s="313">
        <f t="shared" si="3"/>
        <v>55</v>
      </c>
      <c r="B59" s="780" t="s">
        <v>849</v>
      </c>
      <c r="C59" s="317" t="s">
        <v>851</v>
      </c>
      <c r="D59" s="317" t="s">
        <v>825</v>
      </c>
      <c r="E59" s="322">
        <v>30000000</v>
      </c>
      <c r="F59" s="322">
        <v>3600000</v>
      </c>
      <c r="G59" s="322">
        <f t="shared" si="4"/>
        <v>33600000</v>
      </c>
      <c r="H59" s="323">
        <v>3</v>
      </c>
      <c r="I59" s="323"/>
      <c r="J59" s="323"/>
      <c r="K59" s="322"/>
      <c r="L59" s="322"/>
      <c r="M59" s="322">
        <f t="shared" si="5"/>
        <v>0</v>
      </c>
      <c r="N59" s="322">
        <v>30000000</v>
      </c>
      <c r="O59" s="322">
        <v>3600000</v>
      </c>
      <c r="P59" s="340"/>
      <c r="Q59" s="340"/>
      <c r="R59" s="340"/>
      <c r="S59" s="333"/>
      <c r="T59" s="333"/>
      <c r="U59" s="333"/>
    </row>
    <row r="60" spans="1:21">
      <c r="A60" s="908" t="s">
        <v>852</v>
      </c>
      <c r="B60" s="908"/>
      <c r="C60" s="908"/>
      <c r="D60" s="908"/>
      <c r="E60" s="328">
        <f>SUM(E5:E52)</f>
        <v>503910600</v>
      </c>
      <c r="F60" s="328">
        <f>SUM(F5:F52)</f>
        <v>153663940</v>
      </c>
      <c r="G60" s="328">
        <f>SUM(G5:G52)</f>
        <v>657574540</v>
      </c>
      <c r="H60" s="908"/>
      <c r="I60" s="909"/>
      <c r="J60" s="327"/>
      <c r="K60" s="328">
        <f>SUM(K5:K59)</f>
        <v>11908220</v>
      </c>
      <c r="L60" s="346">
        <f>SUM(L5:L59)</f>
        <v>5097280</v>
      </c>
      <c r="M60" s="328">
        <f>SUM(M6:M59)</f>
        <v>17005500</v>
      </c>
      <c r="N60" s="328">
        <f>SUM(N5:N59)</f>
        <v>370578809</v>
      </c>
      <c r="O60" s="328">
        <f>SUM(O5:O59)</f>
        <v>99675852</v>
      </c>
      <c r="P60" s="340"/>
      <c r="Q60" s="340"/>
      <c r="R60" s="340"/>
      <c r="S60" s="333"/>
      <c r="T60" s="333"/>
      <c r="U60" s="333"/>
    </row>
    <row r="61" spans="1:21">
      <c r="E61" s="329"/>
      <c r="F61" s="329"/>
      <c r="J61" s="329"/>
      <c r="N61" s="347"/>
      <c r="O61" s="348"/>
      <c r="P61" s="340"/>
      <c r="Q61" s="340"/>
      <c r="R61" s="340"/>
      <c r="S61" s="333"/>
      <c r="T61" s="333"/>
      <c r="U61" s="333"/>
    </row>
    <row r="62" spans="1:21">
      <c r="A62" s="893" t="s">
        <v>734</v>
      </c>
      <c r="B62" s="893"/>
      <c r="C62" s="893"/>
      <c r="D62" s="893"/>
      <c r="E62" s="893"/>
      <c r="F62" s="893"/>
      <c r="G62" s="893"/>
      <c r="H62" s="893"/>
      <c r="I62" s="893"/>
      <c r="J62" s="893"/>
      <c r="K62" s="893"/>
      <c r="L62" s="893"/>
      <c r="M62" s="893"/>
      <c r="N62" s="893"/>
      <c r="O62" s="893"/>
      <c r="P62" s="340"/>
      <c r="Q62" s="340"/>
      <c r="R62" s="340"/>
      <c r="S62" s="333"/>
      <c r="T62" s="333"/>
      <c r="U62" s="333"/>
    </row>
    <row r="63" spans="1:21" ht="24.75" customHeight="1">
      <c r="B63" s="331"/>
      <c r="C63" s="330"/>
      <c r="D63" s="331"/>
      <c r="E63" s="331"/>
      <c r="F63" s="331"/>
      <c r="G63" s="331"/>
      <c r="H63" s="331"/>
      <c r="J63" s="330"/>
      <c r="K63" s="349"/>
      <c r="L63" s="329"/>
      <c r="M63" s="329"/>
      <c r="N63" s="329"/>
      <c r="P63" s="343"/>
      <c r="Q63" s="340">
        <f>P47+Q47</f>
        <v>0</v>
      </c>
      <c r="R63" s="340"/>
      <c r="S63" s="333"/>
      <c r="T63" s="333"/>
      <c r="U63" s="333"/>
    </row>
    <row r="64" spans="1:21">
      <c r="C64" s="330" t="s">
        <v>498</v>
      </c>
      <c r="D64" s="331"/>
      <c r="G64" s="893" t="s">
        <v>735</v>
      </c>
      <c r="H64" s="893"/>
      <c r="L64" s="350"/>
      <c r="M64" s="893" t="s">
        <v>497</v>
      </c>
      <c r="N64" s="893"/>
      <c r="O64" s="893"/>
      <c r="R64" s="355"/>
      <c r="S64" s="355"/>
      <c r="T64" s="329"/>
    </row>
    <row r="65" spans="3:19">
      <c r="C65" s="330" t="s">
        <v>736</v>
      </c>
      <c r="D65" s="331"/>
      <c r="F65" s="893" t="s">
        <v>737</v>
      </c>
      <c r="G65" s="893"/>
      <c r="H65" s="893"/>
      <c r="I65" s="893"/>
      <c r="J65" s="893"/>
      <c r="L65" s="329"/>
      <c r="M65" s="893" t="s">
        <v>853</v>
      </c>
      <c r="N65" s="893"/>
      <c r="O65" s="893"/>
      <c r="R65" s="329"/>
      <c r="S65" s="329"/>
    </row>
    <row r="66" spans="3:19">
      <c r="C66" s="331"/>
      <c r="D66" s="355"/>
      <c r="G66" s="356"/>
      <c r="H66" s="355"/>
      <c r="L66" s="329"/>
      <c r="M66" s="332"/>
      <c r="N66" s="332"/>
      <c r="O66" s="332"/>
      <c r="R66" s="329"/>
    </row>
    <row r="67" spans="3:19">
      <c r="C67" s="355"/>
      <c r="D67" s="357"/>
      <c r="H67" s="355"/>
      <c r="L67" s="329"/>
      <c r="M67" s="332"/>
      <c r="N67" s="332"/>
      <c r="O67" s="332"/>
      <c r="R67" s="329"/>
    </row>
    <row r="68" spans="3:19">
      <c r="C68" s="357"/>
      <c r="D68" s="357"/>
      <c r="H68" s="355"/>
      <c r="L68" s="329"/>
    </row>
    <row r="69" spans="3:19" ht="17.25">
      <c r="C69" s="358" t="s">
        <v>738</v>
      </c>
      <c r="D69" s="357"/>
      <c r="G69" s="894" t="s">
        <v>218</v>
      </c>
      <c r="H69" s="894"/>
      <c r="M69" s="895" t="s">
        <v>117</v>
      </c>
      <c r="N69" s="895"/>
      <c r="O69" s="895"/>
    </row>
  </sheetData>
  <mergeCells count="20">
    <mergeCell ref="F65:J65"/>
    <mergeCell ref="M65:O65"/>
    <mergeCell ref="G69:H69"/>
    <mergeCell ref="M69:O69"/>
    <mergeCell ref="A3:A4"/>
    <mergeCell ref="B3:B4"/>
    <mergeCell ref="C3:C4"/>
    <mergeCell ref="D3:D4"/>
    <mergeCell ref="G3:G4"/>
    <mergeCell ref="H3:H4"/>
    <mergeCell ref="A60:D60"/>
    <mergeCell ref="H60:I60"/>
    <mergeCell ref="A62:O62"/>
    <mergeCell ref="G64:H64"/>
    <mergeCell ref="M64:O64"/>
    <mergeCell ref="A1:O1"/>
    <mergeCell ref="A2:O2"/>
    <mergeCell ref="E3:F3"/>
    <mergeCell ref="I3:M3"/>
    <mergeCell ref="N3:O3"/>
  </mergeCells>
  <pageMargins left="0.40902777777777799" right="0.25" top="0.20138888888888901" bottom="0.75" header="0.3" footer="0.3"/>
  <pageSetup paperSize="5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25"/>
  <sheetViews>
    <sheetView view="pageLayout" topLeftCell="A10" zoomScaleNormal="100" workbookViewId="0">
      <selection activeCell="E26" sqref="E26"/>
    </sheetView>
  </sheetViews>
  <sheetFormatPr defaultColWidth="9" defaultRowHeight="15"/>
  <cols>
    <col min="1" max="1" width="9" style="282"/>
    <col min="2" max="2" width="6.140625" style="282" customWidth="1"/>
    <col min="3" max="3" width="24.85546875" style="282" customWidth="1"/>
    <col min="4" max="4" width="18" style="282" customWidth="1"/>
    <col min="5" max="5" width="18.7109375" style="282" customWidth="1"/>
    <col min="6" max="6" width="11.42578125" style="282" customWidth="1"/>
    <col min="7" max="7" width="15.140625" style="282" customWidth="1"/>
    <col min="8" max="8" width="12" style="282" customWidth="1"/>
    <col min="9" max="16384" width="9" style="282"/>
  </cols>
  <sheetData>
    <row r="1" spans="2:8">
      <c r="B1" s="821" t="s">
        <v>854</v>
      </c>
      <c r="C1" s="821"/>
      <c r="D1" s="821"/>
      <c r="E1" s="821"/>
      <c r="F1" s="283"/>
      <c r="G1" s="283"/>
      <c r="H1" s="283"/>
    </row>
    <row r="2" spans="2:8">
      <c r="B2" s="821" t="s">
        <v>855</v>
      </c>
      <c r="C2" s="821"/>
      <c r="D2" s="821"/>
      <c r="E2" s="821"/>
      <c r="F2" s="283"/>
      <c r="G2" s="283"/>
      <c r="H2" s="283"/>
    </row>
    <row r="3" spans="2:8">
      <c r="B3" s="821" t="s">
        <v>856</v>
      </c>
      <c r="C3" s="821"/>
      <c r="D3" s="821"/>
      <c r="E3" s="821"/>
      <c r="F3" s="283"/>
      <c r="G3" s="283"/>
      <c r="H3" s="283"/>
    </row>
    <row r="4" spans="2:8">
      <c r="B4" s="910" t="s">
        <v>857</v>
      </c>
      <c r="C4" s="910"/>
    </row>
    <row r="5" spans="2:8">
      <c r="B5" s="914" t="s">
        <v>858</v>
      </c>
      <c r="C5" s="916" t="s">
        <v>859</v>
      </c>
      <c r="D5" s="918" t="s">
        <v>860</v>
      </c>
      <c r="E5" s="920" t="s">
        <v>40</v>
      </c>
    </row>
    <row r="6" spans="2:8">
      <c r="B6" s="915"/>
      <c r="C6" s="917"/>
      <c r="D6" s="919"/>
      <c r="E6" s="921"/>
    </row>
    <row r="7" spans="2:8">
      <c r="B7" s="911" t="s">
        <v>861</v>
      </c>
      <c r="C7" s="912"/>
      <c r="D7" s="913"/>
      <c r="E7" s="284"/>
    </row>
    <row r="8" spans="2:8">
      <c r="B8" s="911" t="s">
        <v>862</v>
      </c>
      <c r="C8" s="912"/>
      <c r="D8" s="913"/>
      <c r="E8" s="285"/>
    </row>
    <row r="9" spans="2:8" ht="17.45" customHeight="1">
      <c r="B9" s="286">
        <v>1</v>
      </c>
      <c r="C9" s="287" t="s">
        <v>863</v>
      </c>
      <c r="D9" s="288" t="s">
        <v>864</v>
      </c>
      <c r="E9" s="289">
        <v>1235000</v>
      </c>
    </row>
    <row r="10" spans="2:8" ht="17.45" customHeight="1">
      <c r="B10" s="290">
        <v>2</v>
      </c>
      <c r="C10" s="291" t="s">
        <v>865</v>
      </c>
      <c r="D10" s="292" t="str">
        <f>D9</f>
        <v>31/12/2024</v>
      </c>
      <c r="E10" s="293">
        <v>141500</v>
      </c>
    </row>
    <row r="11" spans="2:8" ht="17.45" customHeight="1">
      <c r="B11" s="290">
        <v>3</v>
      </c>
      <c r="C11" s="291" t="s">
        <v>866</v>
      </c>
      <c r="D11" s="292" t="str">
        <f t="shared" ref="D11:D13" si="0">D10</f>
        <v>31/12/2024</v>
      </c>
      <c r="E11" s="293">
        <v>0</v>
      </c>
    </row>
    <row r="12" spans="2:8" ht="17.45" customHeight="1">
      <c r="B12" s="290">
        <v>5</v>
      </c>
      <c r="C12" s="291" t="s">
        <v>135</v>
      </c>
      <c r="D12" s="292" t="str">
        <f t="shared" si="0"/>
        <v>31/12/2024</v>
      </c>
      <c r="E12" s="293">
        <v>0</v>
      </c>
    </row>
    <row r="13" spans="2:8" ht="17.45" customHeight="1">
      <c r="B13" s="290">
        <v>6</v>
      </c>
      <c r="C13" s="291" t="s">
        <v>468</v>
      </c>
      <c r="D13" s="292" t="str">
        <f t="shared" si="0"/>
        <v>31/12/2024</v>
      </c>
      <c r="E13" s="294">
        <v>201381</v>
      </c>
    </row>
    <row r="14" spans="2:8" ht="15.75">
      <c r="B14" s="922" t="s">
        <v>731</v>
      </c>
      <c r="C14" s="923"/>
      <c r="D14" s="924"/>
      <c r="E14" s="295">
        <f>SUM(E9:E13)</f>
        <v>1577881</v>
      </c>
    </row>
    <row r="15" spans="2:8">
      <c r="D15" s="296"/>
      <c r="E15" s="296"/>
    </row>
    <row r="16" spans="2:8">
      <c r="B16" s="820" t="s">
        <v>216</v>
      </c>
      <c r="C16" s="820"/>
      <c r="D16" s="820"/>
      <c r="E16" s="820"/>
    </row>
    <row r="17" spans="2:6">
      <c r="B17" s="820" t="s">
        <v>217</v>
      </c>
      <c r="C17" s="820"/>
      <c r="D17" s="820"/>
      <c r="E17" s="820"/>
    </row>
    <row r="18" spans="2:6">
      <c r="B18" s="297"/>
      <c r="C18" s="297"/>
      <c r="D18" s="297"/>
      <c r="E18" s="297"/>
    </row>
    <row r="20" spans="2:6">
      <c r="B20" s="820" t="s">
        <v>115</v>
      </c>
      <c r="C20" s="820"/>
      <c r="E20" s="297" t="s">
        <v>116</v>
      </c>
    </row>
    <row r="21" spans="2:6">
      <c r="F21" s="298"/>
    </row>
    <row r="22" spans="2:6">
      <c r="D22" s="299"/>
      <c r="F22" s="298"/>
    </row>
    <row r="23" spans="2:6">
      <c r="D23" s="299"/>
      <c r="F23" s="298"/>
    </row>
    <row r="25" spans="2:6">
      <c r="B25" s="822" t="s">
        <v>117</v>
      </c>
      <c r="C25" s="822"/>
      <c r="D25" s="298"/>
      <c r="E25" s="300" t="s">
        <v>218</v>
      </c>
      <c r="F25" s="298"/>
    </row>
  </sheetData>
  <mergeCells count="15">
    <mergeCell ref="B25:C25"/>
    <mergeCell ref="B5:B6"/>
    <mergeCell ref="C5:C6"/>
    <mergeCell ref="D5:D6"/>
    <mergeCell ref="E5:E6"/>
    <mergeCell ref="B8:D8"/>
    <mergeCell ref="B14:D14"/>
    <mergeCell ref="B16:E16"/>
    <mergeCell ref="B17:E17"/>
    <mergeCell ref="B20:C20"/>
    <mergeCell ref="B1:E1"/>
    <mergeCell ref="B2:E2"/>
    <mergeCell ref="B3:E3"/>
    <mergeCell ref="B4:C4"/>
    <mergeCell ref="B7:D7"/>
  </mergeCells>
  <pageMargins left="0.85416666666666696" right="0.7" top="1.0833333333333299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U61"/>
  <sheetViews>
    <sheetView view="pageBreakPreview" topLeftCell="E17" zoomScaleNormal="100" zoomScalePageLayoutView="60" workbookViewId="0">
      <selection activeCell="P41" sqref="P41"/>
    </sheetView>
  </sheetViews>
  <sheetFormatPr defaultColWidth="9" defaultRowHeight="12.75"/>
  <cols>
    <col min="1" max="1" width="4.5703125" style="162" customWidth="1"/>
    <col min="2" max="2" width="25.85546875" style="162" customWidth="1"/>
    <col min="3" max="3" width="16.42578125" style="162" customWidth="1"/>
    <col min="4" max="4" width="9.28515625" style="162" customWidth="1"/>
    <col min="5" max="5" width="6.28515625" style="162" customWidth="1"/>
    <col min="6" max="7" width="18" style="162" customWidth="1"/>
    <col min="8" max="8" width="10.5703125" style="162" customWidth="1"/>
    <col min="9" max="9" width="15.7109375" style="162" customWidth="1"/>
    <col min="10" max="10" width="8" style="162" customWidth="1"/>
    <col min="11" max="11" width="16" style="162" customWidth="1"/>
    <col min="12" max="12" width="8.85546875" style="162" customWidth="1"/>
    <col min="13" max="13" width="16.85546875" style="162" customWidth="1"/>
    <col min="14" max="14" width="9.5703125" style="162" customWidth="1"/>
    <col min="15" max="15" width="16.140625" style="162" customWidth="1"/>
    <col min="16" max="16" width="17.85546875" style="162" customWidth="1"/>
    <col min="17" max="17" width="14.140625" style="162" customWidth="1"/>
    <col min="18" max="18" width="9.140625" style="162"/>
    <col min="19" max="19" width="15.5703125" style="162" customWidth="1"/>
    <col min="20" max="20" width="10.140625" style="162" customWidth="1"/>
    <col min="21" max="21" width="12.85546875" style="162" customWidth="1"/>
    <col min="22" max="256" width="9.140625" style="162"/>
    <col min="257" max="257" width="4.5703125" style="162" customWidth="1"/>
    <col min="258" max="258" width="25.85546875" style="162" customWidth="1"/>
    <col min="259" max="259" width="16.42578125" style="162" customWidth="1"/>
    <col min="260" max="260" width="9.28515625" style="162" customWidth="1"/>
    <col min="261" max="261" width="6.28515625" style="162" customWidth="1"/>
    <col min="262" max="262" width="14.42578125" style="162" customWidth="1"/>
    <col min="263" max="263" width="15.5703125" style="162" customWidth="1"/>
    <col min="264" max="264" width="10.5703125" style="162" customWidth="1"/>
    <col min="265" max="265" width="14.42578125" style="162" customWidth="1"/>
    <col min="266" max="266" width="8" style="162" customWidth="1"/>
    <col min="267" max="267" width="16" style="162" customWidth="1"/>
    <col min="268" max="268" width="8.85546875" style="162" customWidth="1"/>
    <col min="269" max="269" width="16.85546875" style="162" customWidth="1"/>
    <col min="270" max="270" width="9.5703125" style="162" customWidth="1"/>
    <col min="271" max="271" width="16.140625" style="162" customWidth="1"/>
    <col min="272" max="272" width="17.85546875" style="162" customWidth="1"/>
    <col min="273" max="273" width="14.140625" style="162" customWidth="1"/>
    <col min="274" max="274" width="9.140625" style="162"/>
    <col min="275" max="275" width="15.5703125" style="162" customWidth="1"/>
    <col min="276" max="276" width="10.140625" style="162" customWidth="1"/>
    <col min="277" max="277" width="12.85546875" style="162" customWidth="1"/>
    <col min="278" max="512" width="9.140625" style="162"/>
    <col min="513" max="513" width="4.5703125" style="162" customWidth="1"/>
    <col min="514" max="514" width="25.85546875" style="162" customWidth="1"/>
    <col min="515" max="515" width="16.42578125" style="162" customWidth="1"/>
    <col min="516" max="516" width="9.28515625" style="162" customWidth="1"/>
    <col min="517" max="517" width="6.28515625" style="162" customWidth="1"/>
    <col min="518" max="518" width="14.42578125" style="162" customWidth="1"/>
    <col min="519" max="519" width="15.5703125" style="162" customWidth="1"/>
    <col min="520" max="520" width="10.5703125" style="162" customWidth="1"/>
    <col min="521" max="521" width="14.42578125" style="162" customWidth="1"/>
    <col min="522" max="522" width="8" style="162" customWidth="1"/>
    <col min="523" max="523" width="16" style="162" customWidth="1"/>
    <col min="524" max="524" width="8.85546875" style="162" customWidth="1"/>
    <col min="525" max="525" width="16.85546875" style="162" customWidth="1"/>
    <col min="526" max="526" width="9.5703125" style="162" customWidth="1"/>
    <col min="527" max="527" width="16.140625" style="162" customWidth="1"/>
    <col min="528" max="528" width="17.85546875" style="162" customWidth="1"/>
    <col min="529" max="529" width="14.140625" style="162" customWidth="1"/>
    <col min="530" max="530" width="9.140625" style="162"/>
    <col min="531" max="531" width="15.5703125" style="162" customWidth="1"/>
    <col min="532" max="532" width="10.140625" style="162" customWidth="1"/>
    <col min="533" max="533" width="12.85546875" style="162" customWidth="1"/>
    <col min="534" max="768" width="9.140625" style="162"/>
    <col min="769" max="769" width="4.5703125" style="162" customWidth="1"/>
    <col min="770" max="770" width="25.85546875" style="162" customWidth="1"/>
    <col min="771" max="771" width="16.42578125" style="162" customWidth="1"/>
    <col min="772" max="772" width="9.28515625" style="162" customWidth="1"/>
    <col min="773" max="773" width="6.28515625" style="162" customWidth="1"/>
    <col min="774" max="774" width="14.42578125" style="162" customWidth="1"/>
    <col min="775" max="775" width="15.5703125" style="162" customWidth="1"/>
    <col min="776" max="776" width="10.5703125" style="162" customWidth="1"/>
    <col min="777" max="777" width="14.42578125" style="162" customWidth="1"/>
    <col min="778" max="778" width="8" style="162" customWidth="1"/>
    <col min="779" max="779" width="16" style="162" customWidth="1"/>
    <col min="780" max="780" width="8.85546875" style="162" customWidth="1"/>
    <col min="781" max="781" width="16.85546875" style="162" customWidth="1"/>
    <col min="782" max="782" width="9.5703125" style="162" customWidth="1"/>
    <col min="783" max="783" width="16.140625" style="162" customWidth="1"/>
    <col min="784" max="784" width="17.85546875" style="162" customWidth="1"/>
    <col min="785" max="785" width="14.140625" style="162" customWidth="1"/>
    <col min="786" max="786" width="9.140625" style="162"/>
    <col min="787" max="787" width="15.5703125" style="162" customWidth="1"/>
    <col min="788" max="788" width="10.140625" style="162" customWidth="1"/>
    <col min="789" max="789" width="12.85546875" style="162" customWidth="1"/>
    <col min="790" max="1024" width="9.140625" style="162"/>
    <col min="1025" max="1025" width="4.5703125" style="162" customWidth="1"/>
    <col min="1026" max="1026" width="25.85546875" style="162" customWidth="1"/>
    <col min="1027" max="1027" width="16.42578125" style="162" customWidth="1"/>
    <col min="1028" max="1028" width="9.28515625" style="162" customWidth="1"/>
    <col min="1029" max="1029" width="6.28515625" style="162" customWidth="1"/>
    <col min="1030" max="1030" width="14.42578125" style="162" customWidth="1"/>
    <col min="1031" max="1031" width="15.5703125" style="162" customWidth="1"/>
    <col min="1032" max="1032" width="10.5703125" style="162" customWidth="1"/>
    <col min="1033" max="1033" width="14.42578125" style="162" customWidth="1"/>
    <col min="1034" max="1034" width="8" style="162" customWidth="1"/>
    <col min="1035" max="1035" width="16" style="162" customWidth="1"/>
    <col min="1036" max="1036" width="8.85546875" style="162" customWidth="1"/>
    <col min="1037" max="1037" width="16.85546875" style="162" customWidth="1"/>
    <col min="1038" max="1038" width="9.5703125" style="162" customWidth="1"/>
    <col min="1039" max="1039" width="16.140625" style="162" customWidth="1"/>
    <col min="1040" max="1040" width="17.85546875" style="162" customWidth="1"/>
    <col min="1041" max="1041" width="14.140625" style="162" customWidth="1"/>
    <col min="1042" max="1042" width="9.140625" style="162"/>
    <col min="1043" max="1043" width="15.5703125" style="162" customWidth="1"/>
    <col min="1044" max="1044" width="10.140625" style="162" customWidth="1"/>
    <col min="1045" max="1045" width="12.85546875" style="162" customWidth="1"/>
    <col min="1046" max="1280" width="9.140625" style="162"/>
    <col min="1281" max="1281" width="4.5703125" style="162" customWidth="1"/>
    <col min="1282" max="1282" width="25.85546875" style="162" customWidth="1"/>
    <col min="1283" max="1283" width="16.42578125" style="162" customWidth="1"/>
    <col min="1284" max="1284" width="9.28515625" style="162" customWidth="1"/>
    <col min="1285" max="1285" width="6.28515625" style="162" customWidth="1"/>
    <col min="1286" max="1286" width="14.42578125" style="162" customWidth="1"/>
    <col min="1287" max="1287" width="15.5703125" style="162" customWidth="1"/>
    <col min="1288" max="1288" width="10.5703125" style="162" customWidth="1"/>
    <col min="1289" max="1289" width="14.42578125" style="162" customWidth="1"/>
    <col min="1290" max="1290" width="8" style="162" customWidth="1"/>
    <col min="1291" max="1291" width="16" style="162" customWidth="1"/>
    <col min="1292" max="1292" width="8.85546875" style="162" customWidth="1"/>
    <col min="1293" max="1293" width="16.85546875" style="162" customWidth="1"/>
    <col min="1294" max="1294" width="9.5703125" style="162" customWidth="1"/>
    <col min="1295" max="1295" width="16.140625" style="162" customWidth="1"/>
    <col min="1296" max="1296" width="17.85546875" style="162" customWidth="1"/>
    <col min="1297" max="1297" width="14.140625" style="162" customWidth="1"/>
    <col min="1298" max="1298" width="9.140625" style="162"/>
    <col min="1299" max="1299" width="15.5703125" style="162" customWidth="1"/>
    <col min="1300" max="1300" width="10.140625" style="162" customWidth="1"/>
    <col min="1301" max="1301" width="12.85546875" style="162" customWidth="1"/>
    <col min="1302" max="1536" width="9.140625" style="162"/>
    <col min="1537" max="1537" width="4.5703125" style="162" customWidth="1"/>
    <col min="1538" max="1538" width="25.85546875" style="162" customWidth="1"/>
    <col min="1539" max="1539" width="16.42578125" style="162" customWidth="1"/>
    <col min="1540" max="1540" width="9.28515625" style="162" customWidth="1"/>
    <col min="1541" max="1541" width="6.28515625" style="162" customWidth="1"/>
    <col min="1542" max="1542" width="14.42578125" style="162" customWidth="1"/>
    <col min="1543" max="1543" width="15.5703125" style="162" customWidth="1"/>
    <col min="1544" max="1544" width="10.5703125" style="162" customWidth="1"/>
    <col min="1545" max="1545" width="14.42578125" style="162" customWidth="1"/>
    <col min="1546" max="1546" width="8" style="162" customWidth="1"/>
    <col min="1547" max="1547" width="16" style="162" customWidth="1"/>
    <col min="1548" max="1548" width="8.85546875" style="162" customWidth="1"/>
    <col min="1549" max="1549" width="16.85546875" style="162" customWidth="1"/>
    <col min="1550" max="1550" width="9.5703125" style="162" customWidth="1"/>
    <col min="1551" max="1551" width="16.140625" style="162" customWidth="1"/>
    <col min="1552" max="1552" width="17.85546875" style="162" customWidth="1"/>
    <col min="1553" max="1553" width="14.140625" style="162" customWidth="1"/>
    <col min="1554" max="1554" width="9.140625" style="162"/>
    <col min="1555" max="1555" width="15.5703125" style="162" customWidth="1"/>
    <col min="1556" max="1556" width="10.140625" style="162" customWidth="1"/>
    <col min="1557" max="1557" width="12.85546875" style="162" customWidth="1"/>
    <col min="1558" max="1792" width="9.140625" style="162"/>
    <col min="1793" max="1793" width="4.5703125" style="162" customWidth="1"/>
    <col min="1794" max="1794" width="25.85546875" style="162" customWidth="1"/>
    <col min="1795" max="1795" width="16.42578125" style="162" customWidth="1"/>
    <col min="1796" max="1796" width="9.28515625" style="162" customWidth="1"/>
    <col min="1797" max="1797" width="6.28515625" style="162" customWidth="1"/>
    <col min="1798" max="1798" width="14.42578125" style="162" customWidth="1"/>
    <col min="1799" max="1799" width="15.5703125" style="162" customWidth="1"/>
    <col min="1800" max="1800" width="10.5703125" style="162" customWidth="1"/>
    <col min="1801" max="1801" width="14.42578125" style="162" customWidth="1"/>
    <col min="1802" max="1802" width="8" style="162" customWidth="1"/>
    <col min="1803" max="1803" width="16" style="162" customWidth="1"/>
    <col min="1804" max="1804" width="8.85546875" style="162" customWidth="1"/>
    <col min="1805" max="1805" width="16.85546875" style="162" customWidth="1"/>
    <col min="1806" max="1806" width="9.5703125" style="162" customWidth="1"/>
    <col min="1807" max="1807" width="16.140625" style="162" customWidth="1"/>
    <col min="1808" max="1808" width="17.85546875" style="162" customWidth="1"/>
    <col min="1809" max="1809" width="14.140625" style="162" customWidth="1"/>
    <col min="1810" max="1810" width="9.140625" style="162"/>
    <col min="1811" max="1811" width="15.5703125" style="162" customWidth="1"/>
    <col min="1812" max="1812" width="10.140625" style="162" customWidth="1"/>
    <col min="1813" max="1813" width="12.85546875" style="162" customWidth="1"/>
    <col min="1814" max="2048" width="9.140625" style="162"/>
    <col min="2049" max="2049" width="4.5703125" style="162" customWidth="1"/>
    <col min="2050" max="2050" width="25.85546875" style="162" customWidth="1"/>
    <col min="2051" max="2051" width="16.42578125" style="162" customWidth="1"/>
    <col min="2052" max="2052" width="9.28515625" style="162" customWidth="1"/>
    <col min="2053" max="2053" width="6.28515625" style="162" customWidth="1"/>
    <col min="2054" max="2054" width="14.42578125" style="162" customWidth="1"/>
    <col min="2055" max="2055" width="15.5703125" style="162" customWidth="1"/>
    <col min="2056" max="2056" width="10.5703125" style="162" customWidth="1"/>
    <col min="2057" max="2057" width="14.42578125" style="162" customWidth="1"/>
    <col min="2058" max="2058" width="8" style="162" customWidth="1"/>
    <col min="2059" max="2059" width="16" style="162" customWidth="1"/>
    <col min="2060" max="2060" width="8.85546875" style="162" customWidth="1"/>
    <col min="2061" max="2061" width="16.85546875" style="162" customWidth="1"/>
    <col min="2062" max="2062" width="9.5703125" style="162" customWidth="1"/>
    <col min="2063" max="2063" width="16.140625" style="162" customWidth="1"/>
    <col min="2064" max="2064" width="17.85546875" style="162" customWidth="1"/>
    <col min="2065" max="2065" width="14.140625" style="162" customWidth="1"/>
    <col min="2066" max="2066" width="9.140625" style="162"/>
    <col min="2067" max="2067" width="15.5703125" style="162" customWidth="1"/>
    <col min="2068" max="2068" width="10.140625" style="162" customWidth="1"/>
    <col min="2069" max="2069" width="12.85546875" style="162" customWidth="1"/>
    <col min="2070" max="2304" width="9.140625" style="162"/>
    <col min="2305" max="2305" width="4.5703125" style="162" customWidth="1"/>
    <col min="2306" max="2306" width="25.85546875" style="162" customWidth="1"/>
    <col min="2307" max="2307" width="16.42578125" style="162" customWidth="1"/>
    <col min="2308" max="2308" width="9.28515625" style="162" customWidth="1"/>
    <col min="2309" max="2309" width="6.28515625" style="162" customWidth="1"/>
    <col min="2310" max="2310" width="14.42578125" style="162" customWidth="1"/>
    <col min="2311" max="2311" width="15.5703125" style="162" customWidth="1"/>
    <col min="2312" max="2312" width="10.5703125" style="162" customWidth="1"/>
    <col min="2313" max="2313" width="14.42578125" style="162" customWidth="1"/>
    <col min="2314" max="2314" width="8" style="162" customWidth="1"/>
    <col min="2315" max="2315" width="16" style="162" customWidth="1"/>
    <col min="2316" max="2316" width="8.85546875" style="162" customWidth="1"/>
    <col min="2317" max="2317" width="16.85546875" style="162" customWidth="1"/>
    <col min="2318" max="2318" width="9.5703125" style="162" customWidth="1"/>
    <col min="2319" max="2319" width="16.140625" style="162" customWidth="1"/>
    <col min="2320" max="2320" width="17.85546875" style="162" customWidth="1"/>
    <col min="2321" max="2321" width="14.140625" style="162" customWidth="1"/>
    <col min="2322" max="2322" width="9.140625" style="162"/>
    <col min="2323" max="2323" width="15.5703125" style="162" customWidth="1"/>
    <col min="2324" max="2324" width="10.140625" style="162" customWidth="1"/>
    <col min="2325" max="2325" width="12.85546875" style="162" customWidth="1"/>
    <col min="2326" max="2560" width="9.140625" style="162"/>
    <col min="2561" max="2561" width="4.5703125" style="162" customWidth="1"/>
    <col min="2562" max="2562" width="25.85546875" style="162" customWidth="1"/>
    <col min="2563" max="2563" width="16.42578125" style="162" customWidth="1"/>
    <col min="2564" max="2564" width="9.28515625" style="162" customWidth="1"/>
    <col min="2565" max="2565" width="6.28515625" style="162" customWidth="1"/>
    <col min="2566" max="2566" width="14.42578125" style="162" customWidth="1"/>
    <col min="2567" max="2567" width="15.5703125" style="162" customWidth="1"/>
    <col min="2568" max="2568" width="10.5703125" style="162" customWidth="1"/>
    <col min="2569" max="2569" width="14.42578125" style="162" customWidth="1"/>
    <col min="2570" max="2570" width="8" style="162" customWidth="1"/>
    <col min="2571" max="2571" width="16" style="162" customWidth="1"/>
    <col min="2572" max="2572" width="8.85546875" style="162" customWidth="1"/>
    <col min="2573" max="2573" width="16.85546875" style="162" customWidth="1"/>
    <col min="2574" max="2574" width="9.5703125" style="162" customWidth="1"/>
    <col min="2575" max="2575" width="16.140625" style="162" customWidth="1"/>
    <col min="2576" max="2576" width="17.85546875" style="162" customWidth="1"/>
    <col min="2577" max="2577" width="14.140625" style="162" customWidth="1"/>
    <col min="2578" max="2578" width="9.140625" style="162"/>
    <col min="2579" max="2579" width="15.5703125" style="162" customWidth="1"/>
    <col min="2580" max="2580" width="10.140625" style="162" customWidth="1"/>
    <col min="2581" max="2581" width="12.85546875" style="162" customWidth="1"/>
    <col min="2582" max="2816" width="9.140625" style="162"/>
    <col min="2817" max="2817" width="4.5703125" style="162" customWidth="1"/>
    <col min="2818" max="2818" width="25.85546875" style="162" customWidth="1"/>
    <col min="2819" max="2819" width="16.42578125" style="162" customWidth="1"/>
    <col min="2820" max="2820" width="9.28515625" style="162" customWidth="1"/>
    <col min="2821" max="2821" width="6.28515625" style="162" customWidth="1"/>
    <col min="2822" max="2822" width="14.42578125" style="162" customWidth="1"/>
    <col min="2823" max="2823" width="15.5703125" style="162" customWidth="1"/>
    <col min="2824" max="2824" width="10.5703125" style="162" customWidth="1"/>
    <col min="2825" max="2825" width="14.42578125" style="162" customWidth="1"/>
    <col min="2826" max="2826" width="8" style="162" customWidth="1"/>
    <col min="2827" max="2827" width="16" style="162" customWidth="1"/>
    <col min="2828" max="2828" width="8.85546875" style="162" customWidth="1"/>
    <col min="2829" max="2829" width="16.85546875" style="162" customWidth="1"/>
    <col min="2830" max="2830" width="9.5703125" style="162" customWidth="1"/>
    <col min="2831" max="2831" width="16.140625" style="162" customWidth="1"/>
    <col min="2832" max="2832" width="17.85546875" style="162" customWidth="1"/>
    <col min="2833" max="2833" width="14.140625" style="162" customWidth="1"/>
    <col min="2834" max="2834" width="9.140625" style="162"/>
    <col min="2835" max="2835" width="15.5703125" style="162" customWidth="1"/>
    <col min="2836" max="2836" width="10.140625" style="162" customWidth="1"/>
    <col min="2837" max="2837" width="12.85546875" style="162" customWidth="1"/>
    <col min="2838" max="3072" width="9.140625" style="162"/>
    <col min="3073" max="3073" width="4.5703125" style="162" customWidth="1"/>
    <col min="3074" max="3074" width="25.85546875" style="162" customWidth="1"/>
    <col min="3075" max="3075" width="16.42578125" style="162" customWidth="1"/>
    <col min="3076" max="3076" width="9.28515625" style="162" customWidth="1"/>
    <col min="3077" max="3077" width="6.28515625" style="162" customWidth="1"/>
    <col min="3078" max="3078" width="14.42578125" style="162" customWidth="1"/>
    <col min="3079" max="3079" width="15.5703125" style="162" customWidth="1"/>
    <col min="3080" max="3080" width="10.5703125" style="162" customWidth="1"/>
    <col min="3081" max="3081" width="14.42578125" style="162" customWidth="1"/>
    <col min="3082" max="3082" width="8" style="162" customWidth="1"/>
    <col min="3083" max="3083" width="16" style="162" customWidth="1"/>
    <col min="3084" max="3084" width="8.85546875" style="162" customWidth="1"/>
    <col min="3085" max="3085" width="16.85546875" style="162" customWidth="1"/>
    <col min="3086" max="3086" width="9.5703125" style="162" customWidth="1"/>
    <col min="3087" max="3087" width="16.140625" style="162" customWidth="1"/>
    <col min="3088" max="3088" width="17.85546875" style="162" customWidth="1"/>
    <col min="3089" max="3089" width="14.140625" style="162" customWidth="1"/>
    <col min="3090" max="3090" width="9.140625" style="162"/>
    <col min="3091" max="3091" width="15.5703125" style="162" customWidth="1"/>
    <col min="3092" max="3092" width="10.140625" style="162" customWidth="1"/>
    <col min="3093" max="3093" width="12.85546875" style="162" customWidth="1"/>
    <col min="3094" max="3328" width="9.140625" style="162"/>
    <col min="3329" max="3329" width="4.5703125" style="162" customWidth="1"/>
    <col min="3330" max="3330" width="25.85546875" style="162" customWidth="1"/>
    <col min="3331" max="3331" width="16.42578125" style="162" customWidth="1"/>
    <col min="3332" max="3332" width="9.28515625" style="162" customWidth="1"/>
    <col min="3333" max="3333" width="6.28515625" style="162" customWidth="1"/>
    <col min="3334" max="3334" width="14.42578125" style="162" customWidth="1"/>
    <col min="3335" max="3335" width="15.5703125" style="162" customWidth="1"/>
    <col min="3336" max="3336" width="10.5703125" style="162" customWidth="1"/>
    <col min="3337" max="3337" width="14.42578125" style="162" customWidth="1"/>
    <col min="3338" max="3338" width="8" style="162" customWidth="1"/>
    <col min="3339" max="3339" width="16" style="162" customWidth="1"/>
    <col min="3340" max="3340" width="8.85546875" style="162" customWidth="1"/>
    <col min="3341" max="3341" width="16.85546875" style="162" customWidth="1"/>
    <col min="3342" max="3342" width="9.5703125" style="162" customWidth="1"/>
    <col min="3343" max="3343" width="16.140625" style="162" customWidth="1"/>
    <col min="3344" max="3344" width="17.85546875" style="162" customWidth="1"/>
    <col min="3345" max="3345" width="14.140625" style="162" customWidth="1"/>
    <col min="3346" max="3346" width="9.140625" style="162"/>
    <col min="3347" max="3347" width="15.5703125" style="162" customWidth="1"/>
    <col min="3348" max="3348" width="10.140625" style="162" customWidth="1"/>
    <col min="3349" max="3349" width="12.85546875" style="162" customWidth="1"/>
    <col min="3350" max="3584" width="9.140625" style="162"/>
    <col min="3585" max="3585" width="4.5703125" style="162" customWidth="1"/>
    <col min="3586" max="3586" width="25.85546875" style="162" customWidth="1"/>
    <col min="3587" max="3587" width="16.42578125" style="162" customWidth="1"/>
    <col min="3588" max="3588" width="9.28515625" style="162" customWidth="1"/>
    <col min="3589" max="3589" width="6.28515625" style="162" customWidth="1"/>
    <col min="3590" max="3590" width="14.42578125" style="162" customWidth="1"/>
    <col min="3591" max="3591" width="15.5703125" style="162" customWidth="1"/>
    <col min="3592" max="3592" width="10.5703125" style="162" customWidth="1"/>
    <col min="3593" max="3593" width="14.42578125" style="162" customWidth="1"/>
    <col min="3594" max="3594" width="8" style="162" customWidth="1"/>
    <col min="3595" max="3595" width="16" style="162" customWidth="1"/>
    <col min="3596" max="3596" width="8.85546875" style="162" customWidth="1"/>
    <col min="3597" max="3597" width="16.85546875" style="162" customWidth="1"/>
    <col min="3598" max="3598" width="9.5703125" style="162" customWidth="1"/>
    <col min="3599" max="3599" width="16.140625" style="162" customWidth="1"/>
    <col min="3600" max="3600" width="17.85546875" style="162" customWidth="1"/>
    <col min="3601" max="3601" width="14.140625" style="162" customWidth="1"/>
    <col min="3602" max="3602" width="9.140625" style="162"/>
    <col min="3603" max="3603" width="15.5703125" style="162" customWidth="1"/>
    <col min="3604" max="3604" width="10.140625" style="162" customWidth="1"/>
    <col min="3605" max="3605" width="12.85546875" style="162" customWidth="1"/>
    <col min="3606" max="3840" width="9.140625" style="162"/>
    <col min="3841" max="3841" width="4.5703125" style="162" customWidth="1"/>
    <col min="3842" max="3842" width="25.85546875" style="162" customWidth="1"/>
    <col min="3843" max="3843" width="16.42578125" style="162" customWidth="1"/>
    <col min="3844" max="3844" width="9.28515625" style="162" customWidth="1"/>
    <col min="3845" max="3845" width="6.28515625" style="162" customWidth="1"/>
    <col min="3846" max="3846" width="14.42578125" style="162" customWidth="1"/>
    <col min="3847" max="3847" width="15.5703125" style="162" customWidth="1"/>
    <col min="3848" max="3848" width="10.5703125" style="162" customWidth="1"/>
    <col min="3849" max="3849" width="14.42578125" style="162" customWidth="1"/>
    <col min="3850" max="3850" width="8" style="162" customWidth="1"/>
    <col min="3851" max="3851" width="16" style="162" customWidth="1"/>
    <col min="3852" max="3852" width="8.85546875" style="162" customWidth="1"/>
    <col min="3853" max="3853" width="16.85546875" style="162" customWidth="1"/>
    <col min="3854" max="3854" width="9.5703125" style="162" customWidth="1"/>
    <col min="3855" max="3855" width="16.140625" style="162" customWidth="1"/>
    <col min="3856" max="3856" width="17.85546875" style="162" customWidth="1"/>
    <col min="3857" max="3857" width="14.140625" style="162" customWidth="1"/>
    <col min="3858" max="3858" width="9.140625" style="162"/>
    <col min="3859" max="3859" width="15.5703125" style="162" customWidth="1"/>
    <col min="3860" max="3860" width="10.140625" style="162" customWidth="1"/>
    <col min="3861" max="3861" width="12.85546875" style="162" customWidth="1"/>
    <col min="3862" max="4096" width="9.140625" style="162"/>
    <col min="4097" max="4097" width="4.5703125" style="162" customWidth="1"/>
    <col min="4098" max="4098" width="25.85546875" style="162" customWidth="1"/>
    <col min="4099" max="4099" width="16.42578125" style="162" customWidth="1"/>
    <col min="4100" max="4100" width="9.28515625" style="162" customWidth="1"/>
    <col min="4101" max="4101" width="6.28515625" style="162" customWidth="1"/>
    <col min="4102" max="4102" width="14.42578125" style="162" customWidth="1"/>
    <col min="4103" max="4103" width="15.5703125" style="162" customWidth="1"/>
    <col min="4104" max="4104" width="10.5703125" style="162" customWidth="1"/>
    <col min="4105" max="4105" width="14.42578125" style="162" customWidth="1"/>
    <col min="4106" max="4106" width="8" style="162" customWidth="1"/>
    <col min="4107" max="4107" width="16" style="162" customWidth="1"/>
    <col min="4108" max="4108" width="8.85546875" style="162" customWidth="1"/>
    <col min="4109" max="4109" width="16.85546875" style="162" customWidth="1"/>
    <col min="4110" max="4110" width="9.5703125" style="162" customWidth="1"/>
    <col min="4111" max="4111" width="16.140625" style="162" customWidth="1"/>
    <col min="4112" max="4112" width="17.85546875" style="162" customWidth="1"/>
    <col min="4113" max="4113" width="14.140625" style="162" customWidth="1"/>
    <col min="4114" max="4114" width="9.140625" style="162"/>
    <col min="4115" max="4115" width="15.5703125" style="162" customWidth="1"/>
    <col min="4116" max="4116" width="10.140625" style="162" customWidth="1"/>
    <col min="4117" max="4117" width="12.85546875" style="162" customWidth="1"/>
    <col min="4118" max="4352" width="9.140625" style="162"/>
    <col min="4353" max="4353" width="4.5703125" style="162" customWidth="1"/>
    <col min="4354" max="4354" width="25.85546875" style="162" customWidth="1"/>
    <col min="4355" max="4355" width="16.42578125" style="162" customWidth="1"/>
    <col min="4356" max="4356" width="9.28515625" style="162" customWidth="1"/>
    <col min="4357" max="4357" width="6.28515625" style="162" customWidth="1"/>
    <col min="4358" max="4358" width="14.42578125" style="162" customWidth="1"/>
    <col min="4359" max="4359" width="15.5703125" style="162" customWidth="1"/>
    <col min="4360" max="4360" width="10.5703125" style="162" customWidth="1"/>
    <col min="4361" max="4361" width="14.42578125" style="162" customWidth="1"/>
    <col min="4362" max="4362" width="8" style="162" customWidth="1"/>
    <col min="4363" max="4363" width="16" style="162" customWidth="1"/>
    <col min="4364" max="4364" width="8.85546875" style="162" customWidth="1"/>
    <col min="4365" max="4365" width="16.85546875" style="162" customWidth="1"/>
    <col min="4366" max="4366" width="9.5703125" style="162" customWidth="1"/>
    <col min="4367" max="4367" width="16.140625" style="162" customWidth="1"/>
    <col min="4368" max="4368" width="17.85546875" style="162" customWidth="1"/>
    <col min="4369" max="4369" width="14.140625" style="162" customWidth="1"/>
    <col min="4370" max="4370" width="9.140625" style="162"/>
    <col min="4371" max="4371" width="15.5703125" style="162" customWidth="1"/>
    <col min="4372" max="4372" width="10.140625" style="162" customWidth="1"/>
    <col min="4373" max="4373" width="12.85546875" style="162" customWidth="1"/>
    <col min="4374" max="4608" width="9.140625" style="162"/>
    <col min="4609" max="4609" width="4.5703125" style="162" customWidth="1"/>
    <col min="4610" max="4610" width="25.85546875" style="162" customWidth="1"/>
    <col min="4611" max="4611" width="16.42578125" style="162" customWidth="1"/>
    <col min="4612" max="4612" width="9.28515625" style="162" customWidth="1"/>
    <col min="4613" max="4613" width="6.28515625" style="162" customWidth="1"/>
    <col min="4614" max="4614" width="14.42578125" style="162" customWidth="1"/>
    <col min="4615" max="4615" width="15.5703125" style="162" customWidth="1"/>
    <col min="4616" max="4616" width="10.5703125" style="162" customWidth="1"/>
    <col min="4617" max="4617" width="14.42578125" style="162" customWidth="1"/>
    <col min="4618" max="4618" width="8" style="162" customWidth="1"/>
    <col min="4619" max="4619" width="16" style="162" customWidth="1"/>
    <col min="4620" max="4620" width="8.85546875" style="162" customWidth="1"/>
    <col min="4621" max="4621" width="16.85546875" style="162" customWidth="1"/>
    <col min="4622" max="4622" width="9.5703125" style="162" customWidth="1"/>
    <col min="4623" max="4623" width="16.140625" style="162" customWidth="1"/>
    <col min="4624" max="4624" width="17.85546875" style="162" customWidth="1"/>
    <col min="4625" max="4625" width="14.140625" style="162" customWidth="1"/>
    <col min="4626" max="4626" width="9.140625" style="162"/>
    <col min="4627" max="4627" width="15.5703125" style="162" customWidth="1"/>
    <col min="4628" max="4628" width="10.140625" style="162" customWidth="1"/>
    <col min="4629" max="4629" width="12.85546875" style="162" customWidth="1"/>
    <col min="4630" max="4864" width="9.140625" style="162"/>
    <col min="4865" max="4865" width="4.5703125" style="162" customWidth="1"/>
    <col min="4866" max="4866" width="25.85546875" style="162" customWidth="1"/>
    <col min="4867" max="4867" width="16.42578125" style="162" customWidth="1"/>
    <col min="4868" max="4868" width="9.28515625" style="162" customWidth="1"/>
    <col min="4869" max="4869" width="6.28515625" style="162" customWidth="1"/>
    <col min="4870" max="4870" width="14.42578125" style="162" customWidth="1"/>
    <col min="4871" max="4871" width="15.5703125" style="162" customWidth="1"/>
    <col min="4872" max="4872" width="10.5703125" style="162" customWidth="1"/>
    <col min="4873" max="4873" width="14.42578125" style="162" customWidth="1"/>
    <col min="4874" max="4874" width="8" style="162" customWidth="1"/>
    <col min="4875" max="4875" width="16" style="162" customWidth="1"/>
    <col min="4876" max="4876" width="8.85546875" style="162" customWidth="1"/>
    <col min="4877" max="4877" width="16.85546875" style="162" customWidth="1"/>
    <col min="4878" max="4878" width="9.5703125" style="162" customWidth="1"/>
    <col min="4879" max="4879" width="16.140625" style="162" customWidth="1"/>
    <col min="4880" max="4880" width="17.85546875" style="162" customWidth="1"/>
    <col min="4881" max="4881" width="14.140625" style="162" customWidth="1"/>
    <col min="4882" max="4882" width="9.140625" style="162"/>
    <col min="4883" max="4883" width="15.5703125" style="162" customWidth="1"/>
    <col min="4884" max="4884" width="10.140625" style="162" customWidth="1"/>
    <col min="4885" max="4885" width="12.85546875" style="162" customWidth="1"/>
    <col min="4886" max="5120" width="9.140625" style="162"/>
    <col min="5121" max="5121" width="4.5703125" style="162" customWidth="1"/>
    <col min="5122" max="5122" width="25.85546875" style="162" customWidth="1"/>
    <col min="5123" max="5123" width="16.42578125" style="162" customWidth="1"/>
    <col min="5124" max="5124" width="9.28515625" style="162" customWidth="1"/>
    <col min="5125" max="5125" width="6.28515625" style="162" customWidth="1"/>
    <col min="5126" max="5126" width="14.42578125" style="162" customWidth="1"/>
    <col min="5127" max="5127" width="15.5703125" style="162" customWidth="1"/>
    <col min="5128" max="5128" width="10.5703125" style="162" customWidth="1"/>
    <col min="5129" max="5129" width="14.42578125" style="162" customWidth="1"/>
    <col min="5130" max="5130" width="8" style="162" customWidth="1"/>
    <col min="5131" max="5131" width="16" style="162" customWidth="1"/>
    <col min="5132" max="5132" width="8.85546875" style="162" customWidth="1"/>
    <col min="5133" max="5133" width="16.85546875" style="162" customWidth="1"/>
    <col min="5134" max="5134" width="9.5703125" style="162" customWidth="1"/>
    <col min="5135" max="5135" width="16.140625" style="162" customWidth="1"/>
    <col min="5136" max="5136" width="17.85546875" style="162" customWidth="1"/>
    <col min="5137" max="5137" width="14.140625" style="162" customWidth="1"/>
    <col min="5138" max="5138" width="9.140625" style="162"/>
    <col min="5139" max="5139" width="15.5703125" style="162" customWidth="1"/>
    <col min="5140" max="5140" width="10.140625" style="162" customWidth="1"/>
    <col min="5141" max="5141" width="12.85546875" style="162" customWidth="1"/>
    <col min="5142" max="5376" width="9.140625" style="162"/>
    <col min="5377" max="5377" width="4.5703125" style="162" customWidth="1"/>
    <col min="5378" max="5378" width="25.85546875" style="162" customWidth="1"/>
    <col min="5379" max="5379" width="16.42578125" style="162" customWidth="1"/>
    <col min="5380" max="5380" width="9.28515625" style="162" customWidth="1"/>
    <col min="5381" max="5381" width="6.28515625" style="162" customWidth="1"/>
    <col min="5382" max="5382" width="14.42578125" style="162" customWidth="1"/>
    <col min="5383" max="5383" width="15.5703125" style="162" customWidth="1"/>
    <col min="5384" max="5384" width="10.5703125" style="162" customWidth="1"/>
    <col min="5385" max="5385" width="14.42578125" style="162" customWidth="1"/>
    <col min="5386" max="5386" width="8" style="162" customWidth="1"/>
    <col min="5387" max="5387" width="16" style="162" customWidth="1"/>
    <col min="5388" max="5388" width="8.85546875" style="162" customWidth="1"/>
    <col min="5389" max="5389" width="16.85546875" style="162" customWidth="1"/>
    <col min="5390" max="5390" width="9.5703125" style="162" customWidth="1"/>
    <col min="5391" max="5391" width="16.140625" style="162" customWidth="1"/>
    <col min="5392" max="5392" width="17.85546875" style="162" customWidth="1"/>
    <col min="5393" max="5393" width="14.140625" style="162" customWidth="1"/>
    <col min="5394" max="5394" width="9.140625" style="162"/>
    <col min="5395" max="5395" width="15.5703125" style="162" customWidth="1"/>
    <col min="5396" max="5396" width="10.140625" style="162" customWidth="1"/>
    <col min="5397" max="5397" width="12.85546875" style="162" customWidth="1"/>
    <col min="5398" max="5632" width="9.140625" style="162"/>
    <col min="5633" max="5633" width="4.5703125" style="162" customWidth="1"/>
    <col min="5634" max="5634" width="25.85546875" style="162" customWidth="1"/>
    <col min="5635" max="5635" width="16.42578125" style="162" customWidth="1"/>
    <col min="5636" max="5636" width="9.28515625" style="162" customWidth="1"/>
    <col min="5637" max="5637" width="6.28515625" style="162" customWidth="1"/>
    <col min="5638" max="5638" width="14.42578125" style="162" customWidth="1"/>
    <col min="5639" max="5639" width="15.5703125" style="162" customWidth="1"/>
    <col min="5640" max="5640" width="10.5703125" style="162" customWidth="1"/>
    <col min="5641" max="5641" width="14.42578125" style="162" customWidth="1"/>
    <col min="5642" max="5642" width="8" style="162" customWidth="1"/>
    <col min="5643" max="5643" width="16" style="162" customWidth="1"/>
    <col min="5644" max="5644" width="8.85546875" style="162" customWidth="1"/>
    <col min="5645" max="5645" width="16.85546875" style="162" customWidth="1"/>
    <col min="5646" max="5646" width="9.5703125" style="162" customWidth="1"/>
    <col min="5647" max="5647" width="16.140625" style="162" customWidth="1"/>
    <col min="5648" max="5648" width="17.85546875" style="162" customWidth="1"/>
    <col min="5649" max="5649" width="14.140625" style="162" customWidth="1"/>
    <col min="5650" max="5650" width="9.140625" style="162"/>
    <col min="5651" max="5651" width="15.5703125" style="162" customWidth="1"/>
    <col min="5652" max="5652" width="10.140625" style="162" customWidth="1"/>
    <col min="5653" max="5653" width="12.85546875" style="162" customWidth="1"/>
    <col min="5654" max="5888" width="9.140625" style="162"/>
    <col min="5889" max="5889" width="4.5703125" style="162" customWidth="1"/>
    <col min="5890" max="5890" width="25.85546875" style="162" customWidth="1"/>
    <col min="5891" max="5891" width="16.42578125" style="162" customWidth="1"/>
    <col min="5892" max="5892" width="9.28515625" style="162" customWidth="1"/>
    <col min="5893" max="5893" width="6.28515625" style="162" customWidth="1"/>
    <col min="5894" max="5894" width="14.42578125" style="162" customWidth="1"/>
    <col min="5895" max="5895" width="15.5703125" style="162" customWidth="1"/>
    <col min="5896" max="5896" width="10.5703125" style="162" customWidth="1"/>
    <col min="5897" max="5897" width="14.42578125" style="162" customWidth="1"/>
    <col min="5898" max="5898" width="8" style="162" customWidth="1"/>
    <col min="5899" max="5899" width="16" style="162" customWidth="1"/>
    <col min="5900" max="5900" width="8.85546875" style="162" customWidth="1"/>
    <col min="5901" max="5901" width="16.85546875" style="162" customWidth="1"/>
    <col min="5902" max="5902" width="9.5703125" style="162" customWidth="1"/>
    <col min="5903" max="5903" width="16.140625" style="162" customWidth="1"/>
    <col min="5904" max="5904" width="17.85546875" style="162" customWidth="1"/>
    <col min="5905" max="5905" width="14.140625" style="162" customWidth="1"/>
    <col min="5906" max="5906" width="9.140625" style="162"/>
    <col min="5907" max="5907" width="15.5703125" style="162" customWidth="1"/>
    <col min="5908" max="5908" width="10.140625" style="162" customWidth="1"/>
    <col min="5909" max="5909" width="12.85546875" style="162" customWidth="1"/>
    <col min="5910" max="6144" width="9.140625" style="162"/>
    <col min="6145" max="6145" width="4.5703125" style="162" customWidth="1"/>
    <col min="6146" max="6146" width="25.85546875" style="162" customWidth="1"/>
    <col min="6147" max="6147" width="16.42578125" style="162" customWidth="1"/>
    <col min="6148" max="6148" width="9.28515625" style="162" customWidth="1"/>
    <col min="6149" max="6149" width="6.28515625" style="162" customWidth="1"/>
    <col min="6150" max="6150" width="14.42578125" style="162" customWidth="1"/>
    <col min="6151" max="6151" width="15.5703125" style="162" customWidth="1"/>
    <col min="6152" max="6152" width="10.5703125" style="162" customWidth="1"/>
    <col min="6153" max="6153" width="14.42578125" style="162" customWidth="1"/>
    <col min="6154" max="6154" width="8" style="162" customWidth="1"/>
    <col min="6155" max="6155" width="16" style="162" customWidth="1"/>
    <col min="6156" max="6156" width="8.85546875" style="162" customWidth="1"/>
    <col min="6157" max="6157" width="16.85546875" style="162" customWidth="1"/>
    <col min="6158" max="6158" width="9.5703125" style="162" customWidth="1"/>
    <col min="6159" max="6159" width="16.140625" style="162" customWidth="1"/>
    <col min="6160" max="6160" width="17.85546875" style="162" customWidth="1"/>
    <col min="6161" max="6161" width="14.140625" style="162" customWidth="1"/>
    <col min="6162" max="6162" width="9.140625" style="162"/>
    <col min="6163" max="6163" width="15.5703125" style="162" customWidth="1"/>
    <col min="6164" max="6164" width="10.140625" style="162" customWidth="1"/>
    <col min="6165" max="6165" width="12.85546875" style="162" customWidth="1"/>
    <col min="6166" max="6400" width="9.140625" style="162"/>
    <col min="6401" max="6401" width="4.5703125" style="162" customWidth="1"/>
    <col min="6402" max="6402" width="25.85546875" style="162" customWidth="1"/>
    <col min="6403" max="6403" width="16.42578125" style="162" customWidth="1"/>
    <col min="6404" max="6404" width="9.28515625" style="162" customWidth="1"/>
    <col min="6405" max="6405" width="6.28515625" style="162" customWidth="1"/>
    <col min="6406" max="6406" width="14.42578125" style="162" customWidth="1"/>
    <col min="6407" max="6407" width="15.5703125" style="162" customWidth="1"/>
    <col min="6408" max="6408" width="10.5703125" style="162" customWidth="1"/>
    <col min="6409" max="6409" width="14.42578125" style="162" customWidth="1"/>
    <col min="6410" max="6410" width="8" style="162" customWidth="1"/>
    <col min="6411" max="6411" width="16" style="162" customWidth="1"/>
    <col min="6412" max="6412" width="8.85546875" style="162" customWidth="1"/>
    <col min="6413" max="6413" width="16.85546875" style="162" customWidth="1"/>
    <col min="6414" max="6414" width="9.5703125" style="162" customWidth="1"/>
    <col min="6415" max="6415" width="16.140625" style="162" customWidth="1"/>
    <col min="6416" max="6416" width="17.85546875" style="162" customWidth="1"/>
    <col min="6417" max="6417" width="14.140625" style="162" customWidth="1"/>
    <col min="6418" max="6418" width="9.140625" style="162"/>
    <col min="6419" max="6419" width="15.5703125" style="162" customWidth="1"/>
    <col min="6420" max="6420" width="10.140625" style="162" customWidth="1"/>
    <col min="6421" max="6421" width="12.85546875" style="162" customWidth="1"/>
    <col min="6422" max="6656" width="9.140625" style="162"/>
    <col min="6657" max="6657" width="4.5703125" style="162" customWidth="1"/>
    <col min="6658" max="6658" width="25.85546875" style="162" customWidth="1"/>
    <col min="6659" max="6659" width="16.42578125" style="162" customWidth="1"/>
    <col min="6660" max="6660" width="9.28515625" style="162" customWidth="1"/>
    <col min="6661" max="6661" width="6.28515625" style="162" customWidth="1"/>
    <col min="6662" max="6662" width="14.42578125" style="162" customWidth="1"/>
    <col min="6663" max="6663" width="15.5703125" style="162" customWidth="1"/>
    <col min="6664" max="6664" width="10.5703125" style="162" customWidth="1"/>
    <col min="6665" max="6665" width="14.42578125" style="162" customWidth="1"/>
    <col min="6666" max="6666" width="8" style="162" customWidth="1"/>
    <col min="6667" max="6667" width="16" style="162" customWidth="1"/>
    <col min="6668" max="6668" width="8.85546875" style="162" customWidth="1"/>
    <col min="6669" max="6669" width="16.85546875" style="162" customWidth="1"/>
    <col min="6670" max="6670" width="9.5703125" style="162" customWidth="1"/>
    <col min="6671" max="6671" width="16.140625" style="162" customWidth="1"/>
    <col min="6672" max="6672" width="17.85546875" style="162" customWidth="1"/>
    <col min="6673" max="6673" width="14.140625" style="162" customWidth="1"/>
    <col min="6674" max="6674" width="9.140625" style="162"/>
    <col min="6675" max="6675" width="15.5703125" style="162" customWidth="1"/>
    <col min="6676" max="6676" width="10.140625" style="162" customWidth="1"/>
    <col min="6677" max="6677" width="12.85546875" style="162" customWidth="1"/>
    <col min="6678" max="6912" width="9.140625" style="162"/>
    <col min="6913" max="6913" width="4.5703125" style="162" customWidth="1"/>
    <col min="6914" max="6914" width="25.85546875" style="162" customWidth="1"/>
    <col min="6915" max="6915" width="16.42578125" style="162" customWidth="1"/>
    <col min="6916" max="6916" width="9.28515625" style="162" customWidth="1"/>
    <col min="6917" max="6917" width="6.28515625" style="162" customWidth="1"/>
    <col min="6918" max="6918" width="14.42578125" style="162" customWidth="1"/>
    <col min="6919" max="6919" width="15.5703125" style="162" customWidth="1"/>
    <col min="6920" max="6920" width="10.5703125" style="162" customWidth="1"/>
    <col min="6921" max="6921" width="14.42578125" style="162" customWidth="1"/>
    <col min="6922" max="6922" width="8" style="162" customWidth="1"/>
    <col min="6923" max="6923" width="16" style="162" customWidth="1"/>
    <col min="6924" max="6924" width="8.85546875" style="162" customWidth="1"/>
    <col min="6925" max="6925" width="16.85546875" style="162" customWidth="1"/>
    <col min="6926" max="6926" width="9.5703125" style="162" customWidth="1"/>
    <col min="6927" max="6927" width="16.140625" style="162" customWidth="1"/>
    <col min="6928" max="6928" width="17.85546875" style="162" customWidth="1"/>
    <col min="6929" max="6929" width="14.140625" style="162" customWidth="1"/>
    <col min="6930" max="6930" width="9.140625" style="162"/>
    <col min="6931" max="6931" width="15.5703125" style="162" customWidth="1"/>
    <col min="6932" max="6932" width="10.140625" style="162" customWidth="1"/>
    <col min="6933" max="6933" width="12.85546875" style="162" customWidth="1"/>
    <col min="6934" max="7168" width="9.140625" style="162"/>
    <col min="7169" max="7169" width="4.5703125" style="162" customWidth="1"/>
    <col min="7170" max="7170" width="25.85546875" style="162" customWidth="1"/>
    <col min="7171" max="7171" width="16.42578125" style="162" customWidth="1"/>
    <col min="7172" max="7172" width="9.28515625" style="162" customWidth="1"/>
    <col min="7173" max="7173" width="6.28515625" style="162" customWidth="1"/>
    <col min="7174" max="7174" width="14.42578125" style="162" customWidth="1"/>
    <col min="7175" max="7175" width="15.5703125" style="162" customWidth="1"/>
    <col min="7176" max="7176" width="10.5703125" style="162" customWidth="1"/>
    <col min="7177" max="7177" width="14.42578125" style="162" customWidth="1"/>
    <col min="7178" max="7178" width="8" style="162" customWidth="1"/>
    <col min="7179" max="7179" width="16" style="162" customWidth="1"/>
    <col min="7180" max="7180" width="8.85546875" style="162" customWidth="1"/>
    <col min="7181" max="7181" width="16.85546875" style="162" customWidth="1"/>
    <col min="7182" max="7182" width="9.5703125" style="162" customWidth="1"/>
    <col min="7183" max="7183" width="16.140625" style="162" customWidth="1"/>
    <col min="7184" max="7184" width="17.85546875" style="162" customWidth="1"/>
    <col min="7185" max="7185" width="14.140625" style="162" customWidth="1"/>
    <col min="7186" max="7186" width="9.140625" style="162"/>
    <col min="7187" max="7187" width="15.5703125" style="162" customWidth="1"/>
    <col min="7188" max="7188" width="10.140625" style="162" customWidth="1"/>
    <col min="7189" max="7189" width="12.85546875" style="162" customWidth="1"/>
    <col min="7190" max="7424" width="9.140625" style="162"/>
    <col min="7425" max="7425" width="4.5703125" style="162" customWidth="1"/>
    <col min="7426" max="7426" width="25.85546875" style="162" customWidth="1"/>
    <col min="7427" max="7427" width="16.42578125" style="162" customWidth="1"/>
    <col min="7428" max="7428" width="9.28515625" style="162" customWidth="1"/>
    <col min="7429" max="7429" width="6.28515625" style="162" customWidth="1"/>
    <col min="7430" max="7430" width="14.42578125" style="162" customWidth="1"/>
    <col min="7431" max="7431" width="15.5703125" style="162" customWidth="1"/>
    <col min="7432" max="7432" width="10.5703125" style="162" customWidth="1"/>
    <col min="7433" max="7433" width="14.42578125" style="162" customWidth="1"/>
    <col min="7434" max="7434" width="8" style="162" customWidth="1"/>
    <col min="7435" max="7435" width="16" style="162" customWidth="1"/>
    <col min="7436" max="7436" width="8.85546875" style="162" customWidth="1"/>
    <col min="7437" max="7437" width="16.85546875" style="162" customWidth="1"/>
    <col min="7438" max="7438" width="9.5703125" style="162" customWidth="1"/>
    <col min="7439" max="7439" width="16.140625" style="162" customWidth="1"/>
    <col min="7440" max="7440" width="17.85546875" style="162" customWidth="1"/>
    <col min="7441" max="7441" width="14.140625" style="162" customWidth="1"/>
    <col min="7442" max="7442" width="9.140625" style="162"/>
    <col min="7443" max="7443" width="15.5703125" style="162" customWidth="1"/>
    <col min="7444" max="7444" width="10.140625" style="162" customWidth="1"/>
    <col min="7445" max="7445" width="12.85546875" style="162" customWidth="1"/>
    <col min="7446" max="7680" width="9.140625" style="162"/>
    <col min="7681" max="7681" width="4.5703125" style="162" customWidth="1"/>
    <col min="7682" max="7682" width="25.85546875" style="162" customWidth="1"/>
    <col min="7683" max="7683" width="16.42578125" style="162" customWidth="1"/>
    <col min="7684" max="7684" width="9.28515625" style="162" customWidth="1"/>
    <col min="7685" max="7685" width="6.28515625" style="162" customWidth="1"/>
    <col min="7686" max="7686" width="14.42578125" style="162" customWidth="1"/>
    <col min="7687" max="7687" width="15.5703125" style="162" customWidth="1"/>
    <col min="7688" max="7688" width="10.5703125" style="162" customWidth="1"/>
    <col min="7689" max="7689" width="14.42578125" style="162" customWidth="1"/>
    <col min="7690" max="7690" width="8" style="162" customWidth="1"/>
    <col min="7691" max="7691" width="16" style="162" customWidth="1"/>
    <col min="7692" max="7692" width="8.85546875" style="162" customWidth="1"/>
    <col min="7693" max="7693" width="16.85546875" style="162" customWidth="1"/>
    <col min="7694" max="7694" width="9.5703125" style="162" customWidth="1"/>
    <col min="7695" max="7695" width="16.140625" style="162" customWidth="1"/>
    <col min="7696" max="7696" width="17.85546875" style="162" customWidth="1"/>
    <col min="7697" max="7697" width="14.140625" style="162" customWidth="1"/>
    <col min="7698" max="7698" width="9.140625" style="162"/>
    <col min="7699" max="7699" width="15.5703125" style="162" customWidth="1"/>
    <col min="7700" max="7700" width="10.140625" style="162" customWidth="1"/>
    <col min="7701" max="7701" width="12.85546875" style="162" customWidth="1"/>
    <col min="7702" max="7936" width="9.140625" style="162"/>
    <col min="7937" max="7937" width="4.5703125" style="162" customWidth="1"/>
    <col min="7938" max="7938" width="25.85546875" style="162" customWidth="1"/>
    <col min="7939" max="7939" width="16.42578125" style="162" customWidth="1"/>
    <col min="7940" max="7940" width="9.28515625" style="162" customWidth="1"/>
    <col min="7941" max="7941" width="6.28515625" style="162" customWidth="1"/>
    <col min="7942" max="7942" width="14.42578125" style="162" customWidth="1"/>
    <col min="7943" max="7943" width="15.5703125" style="162" customWidth="1"/>
    <col min="7944" max="7944" width="10.5703125" style="162" customWidth="1"/>
    <col min="7945" max="7945" width="14.42578125" style="162" customWidth="1"/>
    <col min="7946" max="7946" width="8" style="162" customWidth="1"/>
    <col min="7947" max="7947" width="16" style="162" customWidth="1"/>
    <col min="7948" max="7948" width="8.85546875" style="162" customWidth="1"/>
    <col min="7949" max="7949" width="16.85546875" style="162" customWidth="1"/>
    <col min="7950" max="7950" width="9.5703125" style="162" customWidth="1"/>
    <col min="7951" max="7951" width="16.140625" style="162" customWidth="1"/>
    <col min="7952" max="7952" width="17.85546875" style="162" customWidth="1"/>
    <col min="7953" max="7953" width="14.140625" style="162" customWidth="1"/>
    <col min="7954" max="7954" width="9.140625" style="162"/>
    <col min="7955" max="7955" width="15.5703125" style="162" customWidth="1"/>
    <col min="7956" max="7956" width="10.140625" style="162" customWidth="1"/>
    <col min="7957" max="7957" width="12.85546875" style="162" customWidth="1"/>
    <col min="7958" max="8192" width="9.140625" style="162"/>
    <col min="8193" max="8193" width="4.5703125" style="162" customWidth="1"/>
    <col min="8194" max="8194" width="25.85546875" style="162" customWidth="1"/>
    <col min="8195" max="8195" width="16.42578125" style="162" customWidth="1"/>
    <col min="8196" max="8196" width="9.28515625" style="162" customWidth="1"/>
    <col min="8197" max="8197" width="6.28515625" style="162" customWidth="1"/>
    <col min="8198" max="8198" width="14.42578125" style="162" customWidth="1"/>
    <col min="8199" max="8199" width="15.5703125" style="162" customWidth="1"/>
    <col min="8200" max="8200" width="10.5703125" style="162" customWidth="1"/>
    <col min="8201" max="8201" width="14.42578125" style="162" customWidth="1"/>
    <col min="8202" max="8202" width="8" style="162" customWidth="1"/>
    <col min="8203" max="8203" width="16" style="162" customWidth="1"/>
    <col min="8204" max="8204" width="8.85546875" style="162" customWidth="1"/>
    <col min="8205" max="8205" width="16.85546875" style="162" customWidth="1"/>
    <col min="8206" max="8206" width="9.5703125" style="162" customWidth="1"/>
    <col min="8207" max="8207" width="16.140625" style="162" customWidth="1"/>
    <col min="8208" max="8208" width="17.85546875" style="162" customWidth="1"/>
    <col min="8209" max="8209" width="14.140625" style="162" customWidth="1"/>
    <col min="8210" max="8210" width="9.140625" style="162"/>
    <col min="8211" max="8211" width="15.5703125" style="162" customWidth="1"/>
    <col min="8212" max="8212" width="10.140625" style="162" customWidth="1"/>
    <col min="8213" max="8213" width="12.85546875" style="162" customWidth="1"/>
    <col min="8214" max="8448" width="9.140625" style="162"/>
    <col min="8449" max="8449" width="4.5703125" style="162" customWidth="1"/>
    <col min="8450" max="8450" width="25.85546875" style="162" customWidth="1"/>
    <col min="8451" max="8451" width="16.42578125" style="162" customWidth="1"/>
    <col min="8452" max="8452" width="9.28515625" style="162" customWidth="1"/>
    <col min="8453" max="8453" width="6.28515625" style="162" customWidth="1"/>
    <col min="8454" max="8454" width="14.42578125" style="162" customWidth="1"/>
    <col min="8455" max="8455" width="15.5703125" style="162" customWidth="1"/>
    <col min="8456" max="8456" width="10.5703125" style="162" customWidth="1"/>
    <col min="8457" max="8457" width="14.42578125" style="162" customWidth="1"/>
    <col min="8458" max="8458" width="8" style="162" customWidth="1"/>
    <col min="8459" max="8459" width="16" style="162" customWidth="1"/>
    <col min="8460" max="8460" width="8.85546875" style="162" customWidth="1"/>
    <col min="8461" max="8461" width="16.85546875" style="162" customWidth="1"/>
    <col min="8462" max="8462" width="9.5703125" style="162" customWidth="1"/>
    <col min="8463" max="8463" width="16.140625" style="162" customWidth="1"/>
    <col min="8464" max="8464" width="17.85546875" style="162" customWidth="1"/>
    <col min="8465" max="8465" width="14.140625" style="162" customWidth="1"/>
    <col min="8466" max="8466" width="9.140625" style="162"/>
    <col min="8467" max="8467" width="15.5703125" style="162" customWidth="1"/>
    <col min="8468" max="8468" width="10.140625" style="162" customWidth="1"/>
    <col min="8469" max="8469" width="12.85546875" style="162" customWidth="1"/>
    <col min="8470" max="8704" width="9.140625" style="162"/>
    <col min="8705" max="8705" width="4.5703125" style="162" customWidth="1"/>
    <col min="8706" max="8706" width="25.85546875" style="162" customWidth="1"/>
    <col min="8707" max="8707" width="16.42578125" style="162" customWidth="1"/>
    <col min="8708" max="8708" width="9.28515625" style="162" customWidth="1"/>
    <col min="8709" max="8709" width="6.28515625" style="162" customWidth="1"/>
    <col min="8710" max="8710" width="14.42578125" style="162" customWidth="1"/>
    <col min="8711" max="8711" width="15.5703125" style="162" customWidth="1"/>
    <col min="8712" max="8712" width="10.5703125" style="162" customWidth="1"/>
    <col min="8713" max="8713" width="14.42578125" style="162" customWidth="1"/>
    <col min="8714" max="8714" width="8" style="162" customWidth="1"/>
    <col min="8715" max="8715" width="16" style="162" customWidth="1"/>
    <col min="8716" max="8716" width="8.85546875" style="162" customWidth="1"/>
    <col min="8717" max="8717" width="16.85546875" style="162" customWidth="1"/>
    <col min="8718" max="8718" width="9.5703125" style="162" customWidth="1"/>
    <col min="8719" max="8719" width="16.140625" style="162" customWidth="1"/>
    <col min="8720" max="8720" width="17.85546875" style="162" customWidth="1"/>
    <col min="8721" max="8721" width="14.140625" style="162" customWidth="1"/>
    <col min="8722" max="8722" width="9.140625" style="162"/>
    <col min="8723" max="8723" width="15.5703125" style="162" customWidth="1"/>
    <col min="8724" max="8724" width="10.140625" style="162" customWidth="1"/>
    <col min="8725" max="8725" width="12.85546875" style="162" customWidth="1"/>
    <col min="8726" max="8960" width="9.140625" style="162"/>
    <col min="8961" max="8961" width="4.5703125" style="162" customWidth="1"/>
    <col min="8962" max="8962" width="25.85546875" style="162" customWidth="1"/>
    <col min="8963" max="8963" width="16.42578125" style="162" customWidth="1"/>
    <col min="8964" max="8964" width="9.28515625" style="162" customWidth="1"/>
    <col min="8965" max="8965" width="6.28515625" style="162" customWidth="1"/>
    <col min="8966" max="8966" width="14.42578125" style="162" customWidth="1"/>
    <col min="8967" max="8967" width="15.5703125" style="162" customWidth="1"/>
    <col min="8968" max="8968" width="10.5703125" style="162" customWidth="1"/>
    <col min="8969" max="8969" width="14.42578125" style="162" customWidth="1"/>
    <col min="8970" max="8970" width="8" style="162" customWidth="1"/>
    <col min="8971" max="8971" width="16" style="162" customWidth="1"/>
    <col min="8972" max="8972" width="8.85546875" style="162" customWidth="1"/>
    <col min="8973" max="8973" width="16.85546875" style="162" customWidth="1"/>
    <col min="8974" max="8974" width="9.5703125" style="162" customWidth="1"/>
    <col min="8975" max="8975" width="16.140625" style="162" customWidth="1"/>
    <col min="8976" max="8976" width="17.85546875" style="162" customWidth="1"/>
    <col min="8977" max="8977" width="14.140625" style="162" customWidth="1"/>
    <col min="8978" max="8978" width="9.140625" style="162"/>
    <col min="8979" max="8979" width="15.5703125" style="162" customWidth="1"/>
    <col min="8980" max="8980" width="10.140625" style="162" customWidth="1"/>
    <col min="8981" max="8981" width="12.85546875" style="162" customWidth="1"/>
    <col min="8982" max="9216" width="9.140625" style="162"/>
    <col min="9217" max="9217" width="4.5703125" style="162" customWidth="1"/>
    <col min="9218" max="9218" width="25.85546875" style="162" customWidth="1"/>
    <col min="9219" max="9219" width="16.42578125" style="162" customWidth="1"/>
    <col min="9220" max="9220" width="9.28515625" style="162" customWidth="1"/>
    <col min="9221" max="9221" width="6.28515625" style="162" customWidth="1"/>
    <col min="9222" max="9222" width="14.42578125" style="162" customWidth="1"/>
    <col min="9223" max="9223" width="15.5703125" style="162" customWidth="1"/>
    <col min="9224" max="9224" width="10.5703125" style="162" customWidth="1"/>
    <col min="9225" max="9225" width="14.42578125" style="162" customWidth="1"/>
    <col min="9226" max="9226" width="8" style="162" customWidth="1"/>
    <col min="9227" max="9227" width="16" style="162" customWidth="1"/>
    <col min="9228" max="9228" width="8.85546875" style="162" customWidth="1"/>
    <col min="9229" max="9229" width="16.85546875" style="162" customWidth="1"/>
    <col min="9230" max="9230" width="9.5703125" style="162" customWidth="1"/>
    <col min="9231" max="9231" width="16.140625" style="162" customWidth="1"/>
    <col min="9232" max="9232" width="17.85546875" style="162" customWidth="1"/>
    <col min="9233" max="9233" width="14.140625" style="162" customWidth="1"/>
    <col min="9234" max="9234" width="9.140625" style="162"/>
    <col min="9235" max="9235" width="15.5703125" style="162" customWidth="1"/>
    <col min="9236" max="9236" width="10.140625" style="162" customWidth="1"/>
    <col min="9237" max="9237" width="12.85546875" style="162" customWidth="1"/>
    <col min="9238" max="9472" width="9.140625" style="162"/>
    <col min="9473" max="9473" width="4.5703125" style="162" customWidth="1"/>
    <col min="9474" max="9474" width="25.85546875" style="162" customWidth="1"/>
    <col min="9475" max="9475" width="16.42578125" style="162" customWidth="1"/>
    <col min="9476" max="9476" width="9.28515625" style="162" customWidth="1"/>
    <col min="9477" max="9477" width="6.28515625" style="162" customWidth="1"/>
    <col min="9478" max="9478" width="14.42578125" style="162" customWidth="1"/>
    <col min="9479" max="9479" width="15.5703125" style="162" customWidth="1"/>
    <col min="9480" max="9480" width="10.5703125" style="162" customWidth="1"/>
    <col min="9481" max="9481" width="14.42578125" style="162" customWidth="1"/>
    <col min="9482" max="9482" width="8" style="162" customWidth="1"/>
    <col min="9483" max="9483" width="16" style="162" customWidth="1"/>
    <col min="9484" max="9484" width="8.85546875" style="162" customWidth="1"/>
    <col min="9485" max="9485" width="16.85546875" style="162" customWidth="1"/>
    <col min="9486" max="9486" width="9.5703125" style="162" customWidth="1"/>
    <col min="9487" max="9487" width="16.140625" style="162" customWidth="1"/>
    <col min="9488" max="9488" width="17.85546875" style="162" customWidth="1"/>
    <col min="9489" max="9489" width="14.140625" style="162" customWidth="1"/>
    <col min="9490" max="9490" width="9.140625" style="162"/>
    <col min="9491" max="9491" width="15.5703125" style="162" customWidth="1"/>
    <col min="9492" max="9492" width="10.140625" style="162" customWidth="1"/>
    <col min="9493" max="9493" width="12.85546875" style="162" customWidth="1"/>
    <col min="9494" max="9728" width="9.140625" style="162"/>
    <col min="9729" max="9729" width="4.5703125" style="162" customWidth="1"/>
    <col min="9730" max="9730" width="25.85546875" style="162" customWidth="1"/>
    <col min="9731" max="9731" width="16.42578125" style="162" customWidth="1"/>
    <col min="9732" max="9732" width="9.28515625" style="162" customWidth="1"/>
    <col min="9733" max="9733" width="6.28515625" style="162" customWidth="1"/>
    <col min="9734" max="9734" width="14.42578125" style="162" customWidth="1"/>
    <col min="9735" max="9735" width="15.5703125" style="162" customWidth="1"/>
    <col min="9736" max="9736" width="10.5703125" style="162" customWidth="1"/>
    <col min="9737" max="9737" width="14.42578125" style="162" customWidth="1"/>
    <col min="9738" max="9738" width="8" style="162" customWidth="1"/>
    <col min="9739" max="9739" width="16" style="162" customWidth="1"/>
    <col min="9740" max="9740" width="8.85546875" style="162" customWidth="1"/>
    <col min="9741" max="9741" width="16.85546875" style="162" customWidth="1"/>
    <col min="9742" max="9742" width="9.5703125" style="162" customWidth="1"/>
    <col min="9743" max="9743" width="16.140625" style="162" customWidth="1"/>
    <col min="9744" max="9744" width="17.85546875" style="162" customWidth="1"/>
    <col min="9745" max="9745" width="14.140625" style="162" customWidth="1"/>
    <col min="9746" max="9746" width="9.140625" style="162"/>
    <col min="9747" max="9747" width="15.5703125" style="162" customWidth="1"/>
    <col min="9748" max="9748" width="10.140625" style="162" customWidth="1"/>
    <col min="9749" max="9749" width="12.85546875" style="162" customWidth="1"/>
    <col min="9750" max="9984" width="9.140625" style="162"/>
    <col min="9985" max="9985" width="4.5703125" style="162" customWidth="1"/>
    <col min="9986" max="9986" width="25.85546875" style="162" customWidth="1"/>
    <col min="9987" max="9987" width="16.42578125" style="162" customWidth="1"/>
    <col min="9988" max="9988" width="9.28515625" style="162" customWidth="1"/>
    <col min="9989" max="9989" width="6.28515625" style="162" customWidth="1"/>
    <col min="9990" max="9990" width="14.42578125" style="162" customWidth="1"/>
    <col min="9991" max="9991" width="15.5703125" style="162" customWidth="1"/>
    <col min="9992" max="9992" width="10.5703125" style="162" customWidth="1"/>
    <col min="9993" max="9993" width="14.42578125" style="162" customWidth="1"/>
    <col min="9994" max="9994" width="8" style="162" customWidth="1"/>
    <col min="9995" max="9995" width="16" style="162" customWidth="1"/>
    <col min="9996" max="9996" width="8.85546875" style="162" customWidth="1"/>
    <col min="9997" max="9997" width="16.85546875" style="162" customWidth="1"/>
    <col min="9998" max="9998" width="9.5703125" style="162" customWidth="1"/>
    <col min="9999" max="9999" width="16.140625" style="162" customWidth="1"/>
    <col min="10000" max="10000" width="17.85546875" style="162" customWidth="1"/>
    <col min="10001" max="10001" width="14.140625" style="162" customWidth="1"/>
    <col min="10002" max="10002" width="9.140625" style="162"/>
    <col min="10003" max="10003" width="15.5703125" style="162" customWidth="1"/>
    <col min="10004" max="10004" width="10.140625" style="162" customWidth="1"/>
    <col min="10005" max="10005" width="12.85546875" style="162" customWidth="1"/>
    <col min="10006" max="10240" width="9.140625" style="162"/>
    <col min="10241" max="10241" width="4.5703125" style="162" customWidth="1"/>
    <col min="10242" max="10242" width="25.85546875" style="162" customWidth="1"/>
    <col min="10243" max="10243" width="16.42578125" style="162" customWidth="1"/>
    <col min="10244" max="10244" width="9.28515625" style="162" customWidth="1"/>
    <col min="10245" max="10245" width="6.28515625" style="162" customWidth="1"/>
    <col min="10246" max="10246" width="14.42578125" style="162" customWidth="1"/>
    <col min="10247" max="10247" width="15.5703125" style="162" customWidth="1"/>
    <col min="10248" max="10248" width="10.5703125" style="162" customWidth="1"/>
    <col min="10249" max="10249" width="14.42578125" style="162" customWidth="1"/>
    <col min="10250" max="10250" width="8" style="162" customWidth="1"/>
    <col min="10251" max="10251" width="16" style="162" customWidth="1"/>
    <col min="10252" max="10252" width="8.85546875" style="162" customWidth="1"/>
    <col min="10253" max="10253" width="16.85546875" style="162" customWidth="1"/>
    <col min="10254" max="10254" width="9.5703125" style="162" customWidth="1"/>
    <col min="10255" max="10255" width="16.140625" style="162" customWidth="1"/>
    <col min="10256" max="10256" width="17.85546875" style="162" customWidth="1"/>
    <col min="10257" max="10257" width="14.140625" style="162" customWidth="1"/>
    <col min="10258" max="10258" width="9.140625" style="162"/>
    <col min="10259" max="10259" width="15.5703125" style="162" customWidth="1"/>
    <col min="10260" max="10260" width="10.140625" style="162" customWidth="1"/>
    <col min="10261" max="10261" width="12.85546875" style="162" customWidth="1"/>
    <col min="10262" max="10496" width="9.140625" style="162"/>
    <col min="10497" max="10497" width="4.5703125" style="162" customWidth="1"/>
    <col min="10498" max="10498" width="25.85546875" style="162" customWidth="1"/>
    <col min="10499" max="10499" width="16.42578125" style="162" customWidth="1"/>
    <col min="10500" max="10500" width="9.28515625" style="162" customWidth="1"/>
    <col min="10501" max="10501" width="6.28515625" style="162" customWidth="1"/>
    <col min="10502" max="10502" width="14.42578125" style="162" customWidth="1"/>
    <col min="10503" max="10503" width="15.5703125" style="162" customWidth="1"/>
    <col min="10504" max="10504" width="10.5703125" style="162" customWidth="1"/>
    <col min="10505" max="10505" width="14.42578125" style="162" customWidth="1"/>
    <col min="10506" max="10506" width="8" style="162" customWidth="1"/>
    <col min="10507" max="10507" width="16" style="162" customWidth="1"/>
    <col min="10508" max="10508" width="8.85546875" style="162" customWidth="1"/>
    <col min="10509" max="10509" width="16.85546875" style="162" customWidth="1"/>
    <col min="10510" max="10510" width="9.5703125" style="162" customWidth="1"/>
    <col min="10511" max="10511" width="16.140625" style="162" customWidth="1"/>
    <col min="10512" max="10512" width="17.85546875" style="162" customWidth="1"/>
    <col min="10513" max="10513" width="14.140625" style="162" customWidth="1"/>
    <col min="10514" max="10514" width="9.140625" style="162"/>
    <col min="10515" max="10515" width="15.5703125" style="162" customWidth="1"/>
    <col min="10516" max="10516" width="10.140625" style="162" customWidth="1"/>
    <col min="10517" max="10517" width="12.85546875" style="162" customWidth="1"/>
    <col min="10518" max="10752" width="9.140625" style="162"/>
    <col min="10753" max="10753" width="4.5703125" style="162" customWidth="1"/>
    <col min="10754" max="10754" width="25.85546875" style="162" customWidth="1"/>
    <col min="10755" max="10755" width="16.42578125" style="162" customWidth="1"/>
    <col min="10756" max="10756" width="9.28515625" style="162" customWidth="1"/>
    <col min="10757" max="10757" width="6.28515625" style="162" customWidth="1"/>
    <col min="10758" max="10758" width="14.42578125" style="162" customWidth="1"/>
    <col min="10759" max="10759" width="15.5703125" style="162" customWidth="1"/>
    <col min="10760" max="10760" width="10.5703125" style="162" customWidth="1"/>
    <col min="10761" max="10761" width="14.42578125" style="162" customWidth="1"/>
    <col min="10762" max="10762" width="8" style="162" customWidth="1"/>
    <col min="10763" max="10763" width="16" style="162" customWidth="1"/>
    <col min="10764" max="10764" width="8.85546875" style="162" customWidth="1"/>
    <col min="10765" max="10765" width="16.85546875" style="162" customWidth="1"/>
    <col min="10766" max="10766" width="9.5703125" style="162" customWidth="1"/>
    <col min="10767" max="10767" width="16.140625" style="162" customWidth="1"/>
    <col min="10768" max="10768" width="17.85546875" style="162" customWidth="1"/>
    <col min="10769" max="10769" width="14.140625" style="162" customWidth="1"/>
    <col min="10770" max="10770" width="9.140625" style="162"/>
    <col min="10771" max="10771" width="15.5703125" style="162" customWidth="1"/>
    <col min="10772" max="10772" width="10.140625" style="162" customWidth="1"/>
    <col min="10773" max="10773" width="12.85546875" style="162" customWidth="1"/>
    <col min="10774" max="11008" width="9.140625" style="162"/>
    <col min="11009" max="11009" width="4.5703125" style="162" customWidth="1"/>
    <col min="11010" max="11010" width="25.85546875" style="162" customWidth="1"/>
    <col min="11011" max="11011" width="16.42578125" style="162" customWidth="1"/>
    <col min="11012" max="11012" width="9.28515625" style="162" customWidth="1"/>
    <col min="11013" max="11013" width="6.28515625" style="162" customWidth="1"/>
    <col min="11014" max="11014" width="14.42578125" style="162" customWidth="1"/>
    <col min="11015" max="11015" width="15.5703125" style="162" customWidth="1"/>
    <col min="11016" max="11016" width="10.5703125" style="162" customWidth="1"/>
    <col min="11017" max="11017" width="14.42578125" style="162" customWidth="1"/>
    <col min="11018" max="11018" width="8" style="162" customWidth="1"/>
    <col min="11019" max="11019" width="16" style="162" customWidth="1"/>
    <col min="11020" max="11020" width="8.85546875" style="162" customWidth="1"/>
    <col min="11021" max="11021" width="16.85546875" style="162" customWidth="1"/>
    <col min="11022" max="11022" width="9.5703125" style="162" customWidth="1"/>
    <col min="11023" max="11023" width="16.140625" style="162" customWidth="1"/>
    <col min="11024" max="11024" width="17.85546875" style="162" customWidth="1"/>
    <col min="11025" max="11025" width="14.140625" style="162" customWidth="1"/>
    <col min="11026" max="11026" width="9.140625" style="162"/>
    <col min="11027" max="11027" width="15.5703125" style="162" customWidth="1"/>
    <col min="11028" max="11028" width="10.140625" style="162" customWidth="1"/>
    <col min="11029" max="11029" width="12.85546875" style="162" customWidth="1"/>
    <col min="11030" max="11264" width="9.140625" style="162"/>
    <col min="11265" max="11265" width="4.5703125" style="162" customWidth="1"/>
    <col min="11266" max="11266" width="25.85546875" style="162" customWidth="1"/>
    <col min="11267" max="11267" width="16.42578125" style="162" customWidth="1"/>
    <col min="11268" max="11268" width="9.28515625" style="162" customWidth="1"/>
    <col min="11269" max="11269" width="6.28515625" style="162" customWidth="1"/>
    <col min="11270" max="11270" width="14.42578125" style="162" customWidth="1"/>
    <col min="11271" max="11271" width="15.5703125" style="162" customWidth="1"/>
    <col min="11272" max="11272" width="10.5703125" style="162" customWidth="1"/>
    <col min="11273" max="11273" width="14.42578125" style="162" customWidth="1"/>
    <col min="11274" max="11274" width="8" style="162" customWidth="1"/>
    <col min="11275" max="11275" width="16" style="162" customWidth="1"/>
    <col min="11276" max="11276" width="8.85546875" style="162" customWidth="1"/>
    <col min="11277" max="11277" width="16.85546875" style="162" customWidth="1"/>
    <col min="11278" max="11278" width="9.5703125" style="162" customWidth="1"/>
    <col min="11279" max="11279" width="16.140625" style="162" customWidth="1"/>
    <col min="11280" max="11280" width="17.85546875" style="162" customWidth="1"/>
    <col min="11281" max="11281" width="14.140625" style="162" customWidth="1"/>
    <col min="11282" max="11282" width="9.140625" style="162"/>
    <col min="11283" max="11283" width="15.5703125" style="162" customWidth="1"/>
    <col min="11284" max="11284" width="10.140625" style="162" customWidth="1"/>
    <col min="11285" max="11285" width="12.85546875" style="162" customWidth="1"/>
    <col min="11286" max="11520" width="9.140625" style="162"/>
    <col min="11521" max="11521" width="4.5703125" style="162" customWidth="1"/>
    <col min="11522" max="11522" width="25.85546875" style="162" customWidth="1"/>
    <col min="11523" max="11523" width="16.42578125" style="162" customWidth="1"/>
    <col min="11524" max="11524" width="9.28515625" style="162" customWidth="1"/>
    <col min="11525" max="11525" width="6.28515625" style="162" customWidth="1"/>
    <col min="11526" max="11526" width="14.42578125" style="162" customWidth="1"/>
    <col min="11527" max="11527" width="15.5703125" style="162" customWidth="1"/>
    <col min="11528" max="11528" width="10.5703125" style="162" customWidth="1"/>
    <col min="11529" max="11529" width="14.42578125" style="162" customWidth="1"/>
    <col min="11530" max="11530" width="8" style="162" customWidth="1"/>
    <col min="11531" max="11531" width="16" style="162" customWidth="1"/>
    <col min="11532" max="11532" width="8.85546875" style="162" customWidth="1"/>
    <col min="11533" max="11533" width="16.85546875" style="162" customWidth="1"/>
    <col min="11534" max="11534" width="9.5703125" style="162" customWidth="1"/>
    <col min="11535" max="11535" width="16.140625" style="162" customWidth="1"/>
    <col min="11536" max="11536" width="17.85546875" style="162" customWidth="1"/>
    <col min="11537" max="11537" width="14.140625" style="162" customWidth="1"/>
    <col min="11538" max="11538" width="9.140625" style="162"/>
    <col min="11539" max="11539" width="15.5703125" style="162" customWidth="1"/>
    <col min="11540" max="11540" width="10.140625" style="162" customWidth="1"/>
    <col min="11541" max="11541" width="12.85546875" style="162" customWidth="1"/>
    <col min="11542" max="11776" width="9.140625" style="162"/>
    <col min="11777" max="11777" width="4.5703125" style="162" customWidth="1"/>
    <col min="11778" max="11778" width="25.85546875" style="162" customWidth="1"/>
    <col min="11779" max="11779" width="16.42578125" style="162" customWidth="1"/>
    <col min="11780" max="11780" width="9.28515625" style="162" customWidth="1"/>
    <col min="11781" max="11781" width="6.28515625" style="162" customWidth="1"/>
    <col min="11782" max="11782" width="14.42578125" style="162" customWidth="1"/>
    <col min="11783" max="11783" width="15.5703125" style="162" customWidth="1"/>
    <col min="11784" max="11784" width="10.5703125" style="162" customWidth="1"/>
    <col min="11785" max="11785" width="14.42578125" style="162" customWidth="1"/>
    <col min="11786" max="11786" width="8" style="162" customWidth="1"/>
    <col min="11787" max="11787" width="16" style="162" customWidth="1"/>
    <col min="11788" max="11788" width="8.85546875" style="162" customWidth="1"/>
    <col min="11789" max="11789" width="16.85546875" style="162" customWidth="1"/>
    <col min="11790" max="11790" width="9.5703125" style="162" customWidth="1"/>
    <col min="11791" max="11791" width="16.140625" style="162" customWidth="1"/>
    <col min="11792" max="11792" width="17.85546875" style="162" customWidth="1"/>
    <col min="11793" max="11793" width="14.140625" style="162" customWidth="1"/>
    <col min="11794" max="11794" width="9.140625" style="162"/>
    <col min="11795" max="11795" width="15.5703125" style="162" customWidth="1"/>
    <col min="11796" max="11796" width="10.140625" style="162" customWidth="1"/>
    <col min="11797" max="11797" width="12.85546875" style="162" customWidth="1"/>
    <col min="11798" max="12032" width="9.140625" style="162"/>
    <col min="12033" max="12033" width="4.5703125" style="162" customWidth="1"/>
    <col min="12034" max="12034" width="25.85546875" style="162" customWidth="1"/>
    <col min="12035" max="12035" width="16.42578125" style="162" customWidth="1"/>
    <col min="12036" max="12036" width="9.28515625" style="162" customWidth="1"/>
    <col min="12037" max="12037" width="6.28515625" style="162" customWidth="1"/>
    <col min="12038" max="12038" width="14.42578125" style="162" customWidth="1"/>
    <col min="12039" max="12039" width="15.5703125" style="162" customWidth="1"/>
    <col min="12040" max="12040" width="10.5703125" style="162" customWidth="1"/>
    <col min="12041" max="12041" width="14.42578125" style="162" customWidth="1"/>
    <col min="12042" max="12042" width="8" style="162" customWidth="1"/>
    <col min="12043" max="12043" width="16" style="162" customWidth="1"/>
    <col min="12044" max="12044" width="8.85546875" style="162" customWidth="1"/>
    <col min="12045" max="12045" width="16.85546875" style="162" customWidth="1"/>
    <col min="12046" max="12046" width="9.5703125" style="162" customWidth="1"/>
    <col min="12047" max="12047" width="16.140625" style="162" customWidth="1"/>
    <col min="12048" max="12048" width="17.85546875" style="162" customWidth="1"/>
    <col min="12049" max="12049" width="14.140625" style="162" customWidth="1"/>
    <col min="12050" max="12050" width="9.140625" style="162"/>
    <col min="12051" max="12051" width="15.5703125" style="162" customWidth="1"/>
    <col min="12052" max="12052" width="10.140625" style="162" customWidth="1"/>
    <col min="12053" max="12053" width="12.85546875" style="162" customWidth="1"/>
    <col min="12054" max="12288" width="9.140625" style="162"/>
    <col min="12289" max="12289" width="4.5703125" style="162" customWidth="1"/>
    <col min="12290" max="12290" width="25.85546875" style="162" customWidth="1"/>
    <col min="12291" max="12291" width="16.42578125" style="162" customWidth="1"/>
    <col min="12292" max="12292" width="9.28515625" style="162" customWidth="1"/>
    <col min="12293" max="12293" width="6.28515625" style="162" customWidth="1"/>
    <col min="12294" max="12294" width="14.42578125" style="162" customWidth="1"/>
    <col min="12295" max="12295" width="15.5703125" style="162" customWidth="1"/>
    <col min="12296" max="12296" width="10.5703125" style="162" customWidth="1"/>
    <col min="12297" max="12297" width="14.42578125" style="162" customWidth="1"/>
    <col min="12298" max="12298" width="8" style="162" customWidth="1"/>
    <col min="12299" max="12299" width="16" style="162" customWidth="1"/>
    <col min="12300" max="12300" width="8.85546875" style="162" customWidth="1"/>
    <col min="12301" max="12301" width="16.85546875" style="162" customWidth="1"/>
    <col min="12302" max="12302" width="9.5703125" style="162" customWidth="1"/>
    <col min="12303" max="12303" width="16.140625" style="162" customWidth="1"/>
    <col min="12304" max="12304" width="17.85546875" style="162" customWidth="1"/>
    <col min="12305" max="12305" width="14.140625" style="162" customWidth="1"/>
    <col min="12306" max="12306" width="9.140625" style="162"/>
    <col min="12307" max="12307" width="15.5703125" style="162" customWidth="1"/>
    <col min="12308" max="12308" width="10.140625" style="162" customWidth="1"/>
    <col min="12309" max="12309" width="12.85546875" style="162" customWidth="1"/>
    <col min="12310" max="12544" width="9.140625" style="162"/>
    <col min="12545" max="12545" width="4.5703125" style="162" customWidth="1"/>
    <col min="12546" max="12546" width="25.85546875" style="162" customWidth="1"/>
    <col min="12547" max="12547" width="16.42578125" style="162" customWidth="1"/>
    <col min="12548" max="12548" width="9.28515625" style="162" customWidth="1"/>
    <col min="12549" max="12549" width="6.28515625" style="162" customWidth="1"/>
    <col min="12550" max="12550" width="14.42578125" style="162" customWidth="1"/>
    <col min="12551" max="12551" width="15.5703125" style="162" customWidth="1"/>
    <col min="12552" max="12552" width="10.5703125" style="162" customWidth="1"/>
    <col min="12553" max="12553" width="14.42578125" style="162" customWidth="1"/>
    <col min="12554" max="12554" width="8" style="162" customWidth="1"/>
    <col min="12555" max="12555" width="16" style="162" customWidth="1"/>
    <col min="12556" max="12556" width="8.85546875" style="162" customWidth="1"/>
    <col min="12557" max="12557" width="16.85546875" style="162" customWidth="1"/>
    <col min="12558" max="12558" width="9.5703125" style="162" customWidth="1"/>
    <col min="12559" max="12559" width="16.140625" style="162" customWidth="1"/>
    <col min="12560" max="12560" width="17.85546875" style="162" customWidth="1"/>
    <col min="12561" max="12561" width="14.140625" style="162" customWidth="1"/>
    <col min="12562" max="12562" width="9.140625" style="162"/>
    <col min="12563" max="12563" width="15.5703125" style="162" customWidth="1"/>
    <col min="12564" max="12564" width="10.140625" style="162" customWidth="1"/>
    <col min="12565" max="12565" width="12.85546875" style="162" customWidth="1"/>
    <col min="12566" max="12800" width="9.140625" style="162"/>
    <col min="12801" max="12801" width="4.5703125" style="162" customWidth="1"/>
    <col min="12802" max="12802" width="25.85546875" style="162" customWidth="1"/>
    <col min="12803" max="12803" width="16.42578125" style="162" customWidth="1"/>
    <col min="12804" max="12804" width="9.28515625" style="162" customWidth="1"/>
    <col min="12805" max="12805" width="6.28515625" style="162" customWidth="1"/>
    <col min="12806" max="12806" width="14.42578125" style="162" customWidth="1"/>
    <col min="12807" max="12807" width="15.5703125" style="162" customWidth="1"/>
    <col min="12808" max="12808" width="10.5703125" style="162" customWidth="1"/>
    <col min="12809" max="12809" width="14.42578125" style="162" customWidth="1"/>
    <col min="12810" max="12810" width="8" style="162" customWidth="1"/>
    <col min="12811" max="12811" width="16" style="162" customWidth="1"/>
    <col min="12812" max="12812" width="8.85546875" style="162" customWidth="1"/>
    <col min="12813" max="12813" width="16.85546875" style="162" customWidth="1"/>
    <col min="12814" max="12814" width="9.5703125" style="162" customWidth="1"/>
    <col min="12815" max="12815" width="16.140625" style="162" customWidth="1"/>
    <col min="12816" max="12816" width="17.85546875" style="162" customWidth="1"/>
    <col min="12817" max="12817" width="14.140625" style="162" customWidth="1"/>
    <col min="12818" max="12818" width="9.140625" style="162"/>
    <col min="12819" max="12819" width="15.5703125" style="162" customWidth="1"/>
    <col min="12820" max="12820" width="10.140625" style="162" customWidth="1"/>
    <col min="12821" max="12821" width="12.85546875" style="162" customWidth="1"/>
    <col min="12822" max="13056" width="9.140625" style="162"/>
    <col min="13057" max="13057" width="4.5703125" style="162" customWidth="1"/>
    <col min="13058" max="13058" width="25.85546875" style="162" customWidth="1"/>
    <col min="13059" max="13059" width="16.42578125" style="162" customWidth="1"/>
    <col min="13060" max="13060" width="9.28515625" style="162" customWidth="1"/>
    <col min="13061" max="13061" width="6.28515625" style="162" customWidth="1"/>
    <col min="13062" max="13062" width="14.42578125" style="162" customWidth="1"/>
    <col min="13063" max="13063" width="15.5703125" style="162" customWidth="1"/>
    <col min="13064" max="13064" width="10.5703125" style="162" customWidth="1"/>
    <col min="13065" max="13065" width="14.42578125" style="162" customWidth="1"/>
    <col min="13066" max="13066" width="8" style="162" customWidth="1"/>
    <col min="13067" max="13067" width="16" style="162" customWidth="1"/>
    <col min="13068" max="13068" width="8.85546875" style="162" customWidth="1"/>
    <col min="13069" max="13069" width="16.85546875" style="162" customWidth="1"/>
    <col min="13070" max="13070" width="9.5703125" style="162" customWidth="1"/>
    <col min="13071" max="13071" width="16.140625" style="162" customWidth="1"/>
    <col min="13072" max="13072" width="17.85546875" style="162" customWidth="1"/>
    <col min="13073" max="13073" width="14.140625" style="162" customWidth="1"/>
    <col min="13074" max="13074" width="9.140625" style="162"/>
    <col min="13075" max="13075" width="15.5703125" style="162" customWidth="1"/>
    <col min="13076" max="13076" width="10.140625" style="162" customWidth="1"/>
    <col min="13077" max="13077" width="12.85546875" style="162" customWidth="1"/>
    <col min="13078" max="13312" width="9.140625" style="162"/>
    <col min="13313" max="13313" width="4.5703125" style="162" customWidth="1"/>
    <col min="13314" max="13314" width="25.85546875" style="162" customWidth="1"/>
    <col min="13315" max="13315" width="16.42578125" style="162" customWidth="1"/>
    <col min="13316" max="13316" width="9.28515625" style="162" customWidth="1"/>
    <col min="13317" max="13317" width="6.28515625" style="162" customWidth="1"/>
    <col min="13318" max="13318" width="14.42578125" style="162" customWidth="1"/>
    <col min="13319" max="13319" width="15.5703125" style="162" customWidth="1"/>
    <col min="13320" max="13320" width="10.5703125" style="162" customWidth="1"/>
    <col min="13321" max="13321" width="14.42578125" style="162" customWidth="1"/>
    <col min="13322" max="13322" width="8" style="162" customWidth="1"/>
    <col min="13323" max="13323" width="16" style="162" customWidth="1"/>
    <col min="13324" max="13324" width="8.85546875" style="162" customWidth="1"/>
    <col min="13325" max="13325" width="16.85546875" style="162" customWidth="1"/>
    <col min="13326" max="13326" width="9.5703125" style="162" customWidth="1"/>
    <col min="13327" max="13327" width="16.140625" style="162" customWidth="1"/>
    <col min="13328" max="13328" width="17.85546875" style="162" customWidth="1"/>
    <col min="13329" max="13329" width="14.140625" style="162" customWidth="1"/>
    <col min="13330" max="13330" width="9.140625" style="162"/>
    <col min="13331" max="13331" width="15.5703125" style="162" customWidth="1"/>
    <col min="13332" max="13332" width="10.140625" style="162" customWidth="1"/>
    <col min="13333" max="13333" width="12.85546875" style="162" customWidth="1"/>
    <col min="13334" max="13568" width="9.140625" style="162"/>
    <col min="13569" max="13569" width="4.5703125" style="162" customWidth="1"/>
    <col min="13570" max="13570" width="25.85546875" style="162" customWidth="1"/>
    <col min="13571" max="13571" width="16.42578125" style="162" customWidth="1"/>
    <col min="13572" max="13572" width="9.28515625" style="162" customWidth="1"/>
    <col min="13573" max="13573" width="6.28515625" style="162" customWidth="1"/>
    <col min="13574" max="13574" width="14.42578125" style="162" customWidth="1"/>
    <col min="13575" max="13575" width="15.5703125" style="162" customWidth="1"/>
    <col min="13576" max="13576" width="10.5703125" style="162" customWidth="1"/>
    <col min="13577" max="13577" width="14.42578125" style="162" customWidth="1"/>
    <col min="13578" max="13578" width="8" style="162" customWidth="1"/>
    <col min="13579" max="13579" width="16" style="162" customWidth="1"/>
    <col min="13580" max="13580" width="8.85546875" style="162" customWidth="1"/>
    <col min="13581" max="13581" width="16.85546875" style="162" customWidth="1"/>
    <col min="13582" max="13582" width="9.5703125" style="162" customWidth="1"/>
    <col min="13583" max="13583" width="16.140625" style="162" customWidth="1"/>
    <col min="13584" max="13584" width="17.85546875" style="162" customWidth="1"/>
    <col min="13585" max="13585" width="14.140625" style="162" customWidth="1"/>
    <col min="13586" max="13586" width="9.140625" style="162"/>
    <col min="13587" max="13587" width="15.5703125" style="162" customWidth="1"/>
    <col min="13588" max="13588" width="10.140625" style="162" customWidth="1"/>
    <col min="13589" max="13589" width="12.85546875" style="162" customWidth="1"/>
    <col min="13590" max="13824" width="9.140625" style="162"/>
    <col min="13825" max="13825" width="4.5703125" style="162" customWidth="1"/>
    <col min="13826" max="13826" width="25.85546875" style="162" customWidth="1"/>
    <col min="13827" max="13827" width="16.42578125" style="162" customWidth="1"/>
    <col min="13828" max="13828" width="9.28515625" style="162" customWidth="1"/>
    <col min="13829" max="13829" width="6.28515625" style="162" customWidth="1"/>
    <col min="13830" max="13830" width="14.42578125" style="162" customWidth="1"/>
    <col min="13831" max="13831" width="15.5703125" style="162" customWidth="1"/>
    <col min="13832" max="13832" width="10.5703125" style="162" customWidth="1"/>
    <col min="13833" max="13833" width="14.42578125" style="162" customWidth="1"/>
    <col min="13834" max="13834" width="8" style="162" customWidth="1"/>
    <col min="13835" max="13835" width="16" style="162" customWidth="1"/>
    <col min="13836" max="13836" width="8.85546875" style="162" customWidth="1"/>
    <col min="13837" max="13837" width="16.85546875" style="162" customWidth="1"/>
    <col min="13838" max="13838" width="9.5703125" style="162" customWidth="1"/>
    <col min="13839" max="13839" width="16.140625" style="162" customWidth="1"/>
    <col min="13840" max="13840" width="17.85546875" style="162" customWidth="1"/>
    <col min="13841" max="13841" width="14.140625" style="162" customWidth="1"/>
    <col min="13842" max="13842" width="9.140625" style="162"/>
    <col min="13843" max="13843" width="15.5703125" style="162" customWidth="1"/>
    <col min="13844" max="13844" width="10.140625" style="162" customWidth="1"/>
    <col min="13845" max="13845" width="12.85546875" style="162" customWidth="1"/>
    <col min="13846" max="14080" width="9.140625" style="162"/>
    <col min="14081" max="14081" width="4.5703125" style="162" customWidth="1"/>
    <col min="14082" max="14082" width="25.85546875" style="162" customWidth="1"/>
    <col min="14083" max="14083" width="16.42578125" style="162" customWidth="1"/>
    <col min="14084" max="14084" width="9.28515625" style="162" customWidth="1"/>
    <col min="14085" max="14085" width="6.28515625" style="162" customWidth="1"/>
    <col min="14086" max="14086" width="14.42578125" style="162" customWidth="1"/>
    <col min="14087" max="14087" width="15.5703125" style="162" customWidth="1"/>
    <col min="14088" max="14088" width="10.5703125" style="162" customWidth="1"/>
    <col min="14089" max="14089" width="14.42578125" style="162" customWidth="1"/>
    <col min="14090" max="14090" width="8" style="162" customWidth="1"/>
    <col min="14091" max="14091" width="16" style="162" customWidth="1"/>
    <col min="14092" max="14092" width="8.85546875" style="162" customWidth="1"/>
    <col min="14093" max="14093" width="16.85546875" style="162" customWidth="1"/>
    <col min="14094" max="14094" width="9.5703125" style="162" customWidth="1"/>
    <col min="14095" max="14095" width="16.140625" style="162" customWidth="1"/>
    <col min="14096" max="14096" width="17.85546875" style="162" customWidth="1"/>
    <col min="14097" max="14097" width="14.140625" style="162" customWidth="1"/>
    <col min="14098" max="14098" width="9.140625" style="162"/>
    <col min="14099" max="14099" width="15.5703125" style="162" customWidth="1"/>
    <col min="14100" max="14100" width="10.140625" style="162" customWidth="1"/>
    <col min="14101" max="14101" width="12.85546875" style="162" customWidth="1"/>
    <col min="14102" max="14336" width="9.140625" style="162"/>
    <col min="14337" max="14337" width="4.5703125" style="162" customWidth="1"/>
    <col min="14338" max="14338" width="25.85546875" style="162" customWidth="1"/>
    <col min="14339" max="14339" width="16.42578125" style="162" customWidth="1"/>
    <col min="14340" max="14340" width="9.28515625" style="162" customWidth="1"/>
    <col min="14341" max="14341" width="6.28515625" style="162" customWidth="1"/>
    <col min="14342" max="14342" width="14.42578125" style="162" customWidth="1"/>
    <col min="14343" max="14343" width="15.5703125" style="162" customWidth="1"/>
    <col min="14344" max="14344" width="10.5703125" style="162" customWidth="1"/>
    <col min="14345" max="14345" width="14.42578125" style="162" customWidth="1"/>
    <col min="14346" max="14346" width="8" style="162" customWidth="1"/>
    <col min="14347" max="14347" width="16" style="162" customWidth="1"/>
    <col min="14348" max="14348" width="8.85546875" style="162" customWidth="1"/>
    <col min="14349" max="14349" width="16.85546875" style="162" customWidth="1"/>
    <col min="14350" max="14350" width="9.5703125" style="162" customWidth="1"/>
    <col min="14351" max="14351" width="16.140625" style="162" customWidth="1"/>
    <col min="14352" max="14352" width="17.85546875" style="162" customWidth="1"/>
    <col min="14353" max="14353" width="14.140625" style="162" customWidth="1"/>
    <col min="14354" max="14354" width="9.140625" style="162"/>
    <col min="14355" max="14355" width="15.5703125" style="162" customWidth="1"/>
    <col min="14356" max="14356" width="10.140625" style="162" customWidth="1"/>
    <col min="14357" max="14357" width="12.85546875" style="162" customWidth="1"/>
    <col min="14358" max="14592" width="9.140625" style="162"/>
    <col min="14593" max="14593" width="4.5703125" style="162" customWidth="1"/>
    <col min="14594" max="14594" width="25.85546875" style="162" customWidth="1"/>
    <col min="14595" max="14595" width="16.42578125" style="162" customWidth="1"/>
    <col min="14596" max="14596" width="9.28515625" style="162" customWidth="1"/>
    <col min="14597" max="14597" width="6.28515625" style="162" customWidth="1"/>
    <col min="14598" max="14598" width="14.42578125" style="162" customWidth="1"/>
    <col min="14599" max="14599" width="15.5703125" style="162" customWidth="1"/>
    <col min="14600" max="14600" width="10.5703125" style="162" customWidth="1"/>
    <col min="14601" max="14601" width="14.42578125" style="162" customWidth="1"/>
    <col min="14602" max="14602" width="8" style="162" customWidth="1"/>
    <col min="14603" max="14603" width="16" style="162" customWidth="1"/>
    <col min="14604" max="14604" width="8.85546875" style="162" customWidth="1"/>
    <col min="14605" max="14605" width="16.85546875" style="162" customWidth="1"/>
    <col min="14606" max="14606" width="9.5703125" style="162" customWidth="1"/>
    <col min="14607" max="14607" width="16.140625" style="162" customWidth="1"/>
    <col min="14608" max="14608" width="17.85546875" style="162" customWidth="1"/>
    <col min="14609" max="14609" width="14.140625" style="162" customWidth="1"/>
    <col min="14610" max="14610" width="9.140625" style="162"/>
    <col min="14611" max="14611" width="15.5703125" style="162" customWidth="1"/>
    <col min="14612" max="14612" width="10.140625" style="162" customWidth="1"/>
    <col min="14613" max="14613" width="12.85546875" style="162" customWidth="1"/>
    <col min="14614" max="14848" width="9.140625" style="162"/>
    <col min="14849" max="14849" width="4.5703125" style="162" customWidth="1"/>
    <col min="14850" max="14850" width="25.85546875" style="162" customWidth="1"/>
    <col min="14851" max="14851" width="16.42578125" style="162" customWidth="1"/>
    <col min="14852" max="14852" width="9.28515625" style="162" customWidth="1"/>
    <col min="14853" max="14853" width="6.28515625" style="162" customWidth="1"/>
    <col min="14854" max="14854" width="14.42578125" style="162" customWidth="1"/>
    <col min="14855" max="14855" width="15.5703125" style="162" customWidth="1"/>
    <col min="14856" max="14856" width="10.5703125" style="162" customWidth="1"/>
    <col min="14857" max="14857" width="14.42578125" style="162" customWidth="1"/>
    <col min="14858" max="14858" width="8" style="162" customWidth="1"/>
    <col min="14859" max="14859" width="16" style="162" customWidth="1"/>
    <col min="14860" max="14860" width="8.85546875" style="162" customWidth="1"/>
    <col min="14861" max="14861" width="16.85546875" style="162" customWidth="1"/>
    <col min="14862" max="14862" width="9.5703125" style="162" customWidth="1"/>
    <col min="14863" max="14863" width="16.140625" style="162" customWidth="1"/>
    <col min="14864" max="14864" width="17.85546875" style="162" customWidth="1"/>
    <col min="14865" max="14865" width="14.140625" style="162" customWidth="1"/>
    <col min="14866" max="14866" width="9.140625" style="162"/>
    <col min="14867" max="14867" width="15.5703125" style="162" customWidth="1"/>
    <col min="14868" max="14868" width="10.140625" style="162" customWidth="1"/>
    <col min="14869" max="14869" width="12.85546875" style="162" customWidth="1"/>
    <col min="14870" max="15104" width="9.140625" style="162"/>
    <col min="15105" max="15105" width="4.5703125" style="162" customWidth="1"/>
    <col min="15106" max="15106" width="25.85546875" style="162" customWidth="1"/>
    <col min="15107" max="15107" width="16.42578125" style="162" customWidth="1"/>
    <col min="15108" max="15108" width="9.28515625" style="162" customWidth="1"/>
    <col min="15109" max="15109" width="6.28515625" style="162" customWidth="1"/>
    <col min="15110" max="15110" width="14.42578125" style="162" customWidth="1"/>
    <col min="15111" max="15111" width="15.5703125" style="162" customWidth="1"/>
    <col min="15112" max="15112" width="10.5703125" style="162" customWidth="1"/>
    <col min="15113" max="15113" width="14.42578125" style="162" customWidth="1"/>
    <col min="15114" max="15114" width="8" style="162" customWidth="1"/>
    <col min="15115" max="15115" width="16" style="162" customWidth="1"/>
    <col min="15116" max="15116" width="8.85546875" style="162" customWidth="1"/>
    <col min="15117" max="15117" width="16.85546875" style="162" customWidth="1"/>
    <col min="15118" max="15118" width="9.5703125" style="162" customWidth="1"/>
    <col min="15119" max="15119" width="16.140625" style="162" customWidth="1"/>
    <col min="15120" max="15120" width="17.85546875" style="162" customWidth="1"/>
    <col min="15121" max="15121" width="14.140625" style="162" customWidth="1"/>
    <col min="15122" max="15122" width="9.140625" style="162"/>
    <col min="15123" max="15123" width="15.5703125" style="162" customWidth="1"/>
    <col min="15124" max="15124" width="10.140625" style="162" customWidth="1"/>
    <col min="15125" max="15125" width="12.85546875" style="162" customWidth="1"/>
    <col min="15126" max="15360" width="9.140625" style="162"/>
    <col min="15361" max="15361" width="4.5703125" style="162" customWidth="1"/>
    <col min="15362" max="15362" width="25.85546875" style="162" customWidth="1"/>
    <col min="15363" max="15363" width="16.42578125" style="162" customWidth="1"/>
    <col min="15364" max="15364" width="9.28515625" style="162" customWidth="1"/>
    <col min="15365" max="15365" width="6.28515625" style="162" customWidth="1"/>
    <col min="15366" max="15366" width="14.42578125" style="162" customWidth="1"/>
    <col min="15367" max="15367" width="15.5703125" style="162" customWidth="1"/>
    <col min="15368" max="15368" width="10.5703125" style="162" customWidth="1"/>
    <col min="15369" max="15369" width="14.42578125" style="162" customWidth="1"/>
    <col min="15370" max="15370" width="8" style="162" customWidth="1"/>
    <col min="15371" max="15371" width="16" style="162" customWidth="1"/>
    <col min="15372" max="15372" width="8.85546875" style="162" customWidth="1"/>
    <col min="15373" max="15373" width="16.85546875" style="162" customWidth="1"/>
    <col min="15374" max="15374" width="9.5703125" style="162" customWidth="1"/>
    <col min="15375" max="15375" width="16.140625" style="162" customWidth="1"/>
    <col min="15376" max="15376" width="17.85546875" style="162" customWidth="1"/>
    <col min="15377" max="15377" width="14.140625" style="162" customWidth="1"/>
    <col min="15378" max="15378" width="9.140625" style="162"/>
    <col min="15379" max="15379" width="15.5703125" style="162" customWidth="1"/>
    <col min="15380" max="15380" width="10.140625" style="162" customWidth="1"/>
    <col min="15381" max="15381" width="12.85546875" style="162" customWidth="1"/>
    <col min="15382" max="15616" width="9.140625" style="162"/>
    <col min="15617" max="15617" width="4.5703125" style="162" customWidth="1"/>
    <col min="15618" max="15618" width="25.85546875" style="162" customWidth="1"/>
    <col min="15619" max="15619" width="16.42578125" style="162" customWidth="1"/>
    <col min="15620" max="15620" width="9.28515625" style="162" customWidth="1"/>
    <col min="15621" max="15621" width="6.28515625" style="162" customWidth="1"/>
    <col min="15622" max="15622" width="14.42578125" style="162" customWidth="1"/>
    <col min="15623" max="15623" width="15.5703125" style="162" customWidth="1"/>
    <col min="15624" max="15624" width="10.5703125" style="162" customWidth="1"/>
    <col min="15625" max="15625" width="14.42578125" style="162" customWidth="1"/>
    <col min="15626" max="15626" width="8" style="162" customWidth="1"/>
    <col min="15627" max="15627" width="16" style="162" customWidth="1"/>
    <col min="15628" max="15628" width="8.85546875" style="162" customWidth="1"/>
    <col min="15629" max="15629" width="16.85546875" style="162" customWidth="1"/>
    <col min="15630" max="15630" width="9.5703125" style="162" customWidth="1"/>
    <col min="15631" max="15631" width="16.140625" style="162" customWidth="1"/>
    <col min="15632" max="15632" width="17.85546875" style="162" customWidth="1"/>
    <col min="15633" max="15633" width="14.140625" style="162" customWidth="1"/>
    <col min="15634" max="15634" width="9.140625" style="162"/>
    <col min="15635" max="15635" width="15.5703125" style="162" customWidth="1"/>
    <col min="15636" max="15636" width="10.140625" style="162" customWidth="1"/>
    <col min="15637" max="15637" width="12.85546875" style="162" customWidth="1"/>
    <col min="15638" max="15872" width="9.140625" style="162"/>
    <col min="15873" max="15873" width="4.5703125" style="162" customWidth="1"/>
    <col min="15874" max="15874" width="25.85546875" style="162" customWidth="1"/>
    <col min="15875" max="15875" width="16.42578125" style="162" customWidth="1"/>
    <col min="15876" max="15876" width="9.28515625" style="162" customWidth="1"/>
    <col min="15877" max="15877" width="6.28515625" style="162" customWidth="1"/>
    <col min="15878" max="15878" width="14.42578125" style="162" customWidth="1"/>
    <col min="15879" max="15879" width="15.5703125" style="162" customWidth="1"/>
    <col min="15880" max="15880" width="10.5703125" style="162" customWidth="1"/>
    <col min="15881" max="15881" width="14.42578125" style="162" customWidth="1"/>
    <col min="15882" max="15882" width="8" style="162" customWidth="1"/>
    <col min="15883" max="15883" width="16" style="162" customWidth="1"/>
    <col min="15884" max="15884" width="8.85546875" style="162" customWidth="1"/>
    <col min="15885" max="15885" width="16.85546875" style="162" customWidth="1"/>
    <col min="15886" max="15886" width="9.5703125" style="162" customWidth="1"/>
    <col min="15887" max="15887" width="16.140625" style="162" customWidth="1"/>
    <col min="15888" max="15888" width="17.85546875" style="162" customWidth="1"/>
    <col min="15889" max="15889" width="14.140625" style="162" customWidth="1"/>
    <col min="15890" max="15890" width="9.140625" style="162"/>
    <col min="15891" max="15891" width="15.5703125" style="162" customWidth="1"/>
    <col min="15892" max="15892" width="10.140625" style="162" customWidth="1"/>
    <col min="15893" max="15893" width="12.85546875" style="162" customWidth="1"/>
    <col min="15894" max="16128" width="9.140625" style="162"/>
    <col min="16129" max="16129" width="4.5703125" style="162" customWidth="1"/>
    <col min="16130" max="16130" width="25.85546875" style="162" customWidth="1"/>
    <col min="16131" max="16131" width="16.42578125" style="162" customWidth="1"/>
    <col min="16132" max="16132" width="9.28515625" style="162" customWidth="1"/>
    <col min="16133" max="16133" width="6.28515625" style="162" customWidth="1"/>
    <col min="16134" max="16134" width="14.42578125" style="162" customWidth="1"/>
    <col min="16135" max="16135" width="15.5703125" style="162" customWidth="1"/>
    <col min="16136" max="16136" width="10.5703125" style="162" customWidth="1"/>
    <col min="16137" max="16137" width="14.42578125" style="162" customWidth="1"/>
    <col min="16138" max="16138" width="8" style="162" customWidth="1"/>
    <col min="16139" max="16139" width="16" style="162" customWidth="1"/>
    <col min="16140" max="16140" width="8.85546875" style="162" customWidth="1"/>
    <col min="16141" max="16141" width="16.85546875" style="162" customWidth="1"/>
    <col min="16142" max="16142" width="9.5703125" style="162" customWidth="1"/>
    <col min="16143" max="16143" width="16.140625" style="162" customWidth="1"/>
    <col min="16144" max="16144" width="17.85546875" style="162" customWidth="1"/>
    <col min="16145" max="16145" width="14.140625" style="162" customWidth="1"/>
    <col min="16146" max="16146" width="9.140625" style="162"/>
    <col min="16147" max="16147" width="15.5703125" style="162" customWidth="1"/>
    <col min="16148" max="16148" width="10.140625" style="162" customWidth="1"/>
    <col min="16149" max="16149" width="12.85546875" style="162" customWidth="1"/>
    <col min="16150" max="16384" width="9.140625" style="162"/>
  </cols>
  <sheetData>
    <row r="1" spans="1:21" s="157" customFormat="1" ht="18.75" customHeight="1">
      <c r="A1" s="925" t="str">
        <f>'[55]Data Pokok'!A2</f>
        <v>BADAN USAHA MILIK DESA BATUPUTE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  <c r="P1" s="925"/>
    </row>
    <row r="2" spans="1:21" s="157" customFormat="1" ht="18.75" customHeight="1">
      <c r="A2" s="926" t="str">
        <f>'[55]Data Pokok'!C74</f>
        <v>DAFTAR INVENTARIS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</row>
    <row r="3" spans="1:21" s="157" customFormat="1" ht="18.75" customHeight="1">
      <c r="A3" s="925" t="s">
        <v>867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</row>
    <row r="4" spans="1:21" s="157" customFormat="1" ht="18.75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21" s="158" customFormat="1" ht="18.75">
      <c r="A5" s="164" t="str">
        <f>'[55]Data Pokok'!A10</f>
        <v>Desa / Kecamatan</v>
      </c>
      <c r="B5" s="165"/>
      <c r="C5" s="166" t="str">
        <f>":   "&amp;'[55]Data Pokok'!D10</f>
        <v>:   Batupute</v>
      </c>
      <c r="D5" s="165"/>
      <c r="E5" s="165"/>
      <c r="F5" s="165"/>
      <c r="G5" s="165"/>
      <c r="H5" s="164"/>
      <c r="I5" s="231"/>
      <c r="J5" s="231"/>
      <c r="K5" s="165"/>
      <c r="L5" s="165"/>
      <c r="M5" s="165"/>
      <c r="N5" s="165"/>
      <c r="O5" s="165"/>
      <c r="P5" s="165"/>
    </row>
    <row r="6" spans="1:21" s="158" customFormat="1" ht="18.75">
      <c r="A6" s="164" t="str">
        <f>'[55]Data Pokok'!A11</f>
        <v>Kabupaten</v>
      </c>
      <c r="B6" s="165"/>
      <c r="C6" s="166" t="str">
        <f>":   "&amp;'[55]Data Pokok'!D11</f>
        <v>:   BARRU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21" s="158" customFormat="1" ht="18.75">
      <c r="A7" s="164" t="str">
        <f>'[55]Data Pokok'!A12</f>
        <v>Provinsi</v>
      </c>
      <c r="B7" s="165"/>
      <c r="C7" s="166" t="str">
        <f>":   "&amp;'[55]Data Pokok'!D12</f>
        <v>:   SULAWESI SELATAN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21" s="158" customFormat="1" ht="18.75">
      <c r="A8" s="164"/>
      <c r="B8" s="165"/>
      <c r="C8" s="166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21" s="159" customFormat="1" ht="39" customHeight="1">
      <c r="A9" s="941" t="s">
        <v>858</v>
      </c>
      <c r="B9" s="943" t="s">
        <v>868</v>
      </c>
      <c r="C9" s="943" t="s">
        <v>869</v>
      </c>
      <c r="D9" s="943" t="s">
        <v>870</v>
      </c>
      <c r="E9" s="943" t="s">
        <v>871</v>
      </c>
      <c r="F9" s="943" t="s">
        <v>872</v>
      </c>
      <c r="G9" s="943" t="s">
        <v>873</v>
      </c>
      <c r="H9" s="943" t="s">
        <v>874</v>
      </c>
      <c r="I9" s="943" t="s">
        <v>875</v>
      </c>
      <c r="J9" s="927" t="s">
        <v>876</v>
      </c>
      <c r="K9" s="928"/>
      <c r="L9" s="927" t="s">
        <v>877</v>
      </c>
      <c r="M9" s="928"/>
      <c r="N9" s="927" t="s">
        <v>65</v>
      </c>
      <c r="O9" s="928"/>
      <c r="P9" s="935" t="s">
        <v>69</v>
      </c>
      <c r="R9" s="929" t="s">
        <v>878</v>
      </c>
      <c r="S9" s="930"/>
      <c r="T9" s="929" t="s">
        <v>879</v>
      </c>
      <c r="U9" s="930"/>
    </row>
    <row r="10" spans="1:21" s="159" customFormat="1" ht="56.25">
      <c r="A10" s="942"/>
      <c r="B10" s="944"/>
      <c r="C10" s="944"/>
      <c r="D10" s="944"/>
      <c r="E10" s="944"/>
      <c r="F10" s="944"/>
      <c r="G10" s="944"/>
      <c r="H10" s="944"/>
      <c r="I10" s="944"/>
      <c r="J10" s="232" t="s">
        <v>880</v>
      </c>
      <c r="K10" s="232" t="s">
        <v>881</v>
      </c>
      <c r="L10" s="233" t="s">
        <v>880</v>
      </c>
      <c r="M10" s="232" t="s">
        <v>881</v>
      </c>
      <c r="N10" s="232" t="s">
        <v>882</v>
      </c>
      <c r="O10" s="232" t="s">
        <v>883</v>
      </c>
      <c r="P10" s="936"/>
      <c r="R10" s="268" t="s">
        <v>880</v>
      </c>
      <c r="S10" s="268" t="s">
        <v>881</v>
      </c>
      <c r="T10" s="268" t="s">
        <v>880</v>
      </c>
      <c r="U10" s="268" t="s">
        <v>881</v>
      </c>
    </row>
    <row r="11" spans="1:21" s="160" customFormat="1" ht="37.5">
      <c r="A11" s="167">
        <v>1</v>
      </c>
      <c r="B11" s="168">
        <v>2</v>
      </c>
      <c r="C11" s="169">
        <v>3</v>
      </c>
      <c r="D11" s="170">
        <v>4</v>
      </c>
      <c r="E11" s="169">
        <v>5</v>
      </c>
      <c r="F11" s="169">
        <v>6</v>
      </c>
      <c r="G11" s="169" t="s">
        <v>884</v>
      </c>
      <c r="H11" s="169">
        <v>8</v>
      </c>
      <c r="I11" s="169" t="s">
        <v>885</v>
      </c>
      <c r="J11" s="234">
        <v>10</v>
      </c>
      <c r="K11" s="234" t="s">
        <v>886</v>
      </c>
      <c r="L11" s="234">
        <v>12</v>
      </c>
      <c r="M11" s="234" t="s">
        <v>887</v>
      </c>
      <c r="N11" s="234" t="s">
        <v>888</v>
      </c>
      <c r="O11" s="234" t="s">
        <v>889</v>
      </c>
      <c r="P11" s="235" t="s">
        <v>890</v>
      </c>
    </row>
    <row r="12" spans="1:21" s="158" customFormat="1" ht="15.75">
      <c r="A12" s="171"/>
      <c r="B12" s="172"/>
      <c r="C12" s="173"/>
      <c r="D12" s="174"/>
      <c r="E12" s="173"/>
      <c r="F12" s="173"/>
      <c r="G12" s="173"/>
      <c r="H12" s="173"/>
      <c r="I12" s="173"/>
      <c r="J12" s="236"/>
      <c r="K12" s="236"/>
      <c r="L12" s="236"/>
      <c r="M12" s="236"/>
      <c r="N12" s="236"/>
      <c r="O12" s="236"/>
      <c r="P12" s="237"/>
    </row>
    <row r="13" spans="1:21" s="158" customFormat="1" ht="15.75">
      <c r="A13" s="175">
        <v>1</v>
      </c>
      <c r="B13" s="176" t="s">
        <v>891</v>
      </c>
      <c r="C13" s="177">
        <v>41579</v>
      </c>
      <c r="D13" s="178" t="s">
        <v>892</v>
      </c>
      <c r="E13" s="179">
        <v>2</v>
      </c>
      <c r="F13" s="180">
        <v>1563500</v>
      </c>
      <c r="G13" s="180">
        <f t="shared" ref="G13:G27" si="0">+E13*F13</f>
        <v>3127000</v>
      </c>
      <c r="H13" s="181">
        <v>60</v>
      </c>
      <c r="I13" s="238">
        <f t="shared" ref="I13:I40" si="1">G13/H13</f>
        <v>52116.666666666701</v>
      </c>
      <c r="J13" s="239">
        <v>60</v>
      </c>
      <c r="K13" s="239">
        <f>J13*I13</f>
        <v>3127000</v>
      </c>
      <c r="L13" s="239">
        <v>0</v>
      </c>
      <c r="M13" s="239">
        <f t="shared" ref="M13:M40" si="2">+I13*L13</f>
        <v>0</v>
      </c>
      <c r="N13" s="239">
        <f>J13+L13</f>
        <v>60</v>
      </c>
      <c r="O13" s="239">
        <f>+K13+M13</f>
        <v>3127000</v>
      </c>
      <c r="P13" s="240">
        <f>+G13-O13</f>
        <v>0</v>
      </c>
      <c r="R13" s="269">
        <v>0</v>
      </c>
      <c r="S13" s="270">
        <f t="shared" ref="S13:S19" si="3">R13*I13</f>
        <v>0</v>
      </c>
      <c r="T13" s="269">
        <v>0</v>
      </c>
      <c r="U13" s="187">
        <f t="shared" ref="U13:U19" si="4">T13*I13</f>
        <v>0</v>
      </c>
    </row>
    <row r="14" spans="1:21" s="158" customFormat="1" ht="15.75">
      <c r="A14" s="175">
        <v>2</v>
      </c>
      <c r="B14" s="176" t="s">
        <v>893</v>
      </c>
      <c r="C14" s="177">
        <v>41583</v>
      </c>
      <c r="D14" s="178" t="s">
        <v>892</v>
      </c>
      <c r="E14" s="179">
        <v>1</v>
      </c>
      <c r="F14" s="180">
        <v>500000</v>
      </c>
      <c r="G14" s="180">
        <f t="shared" si="0"/>
        <v>500000</v>
      </c>
      <c r="H14" s="181">
        <v>60</v>
      </c>
      <c r="I14" s="238">
        <f t="shared" si="1"/>
        <v>8333.3333333333303</v>
      </c>
      <c r="J14" s="239">
        <v>60</v>
      </c>
      <c r="K14" s="239">
        <f t="shared" ref="K14:K40" si="5">J14*I14</f>
        <v>500000</v>
      </c>
      <c r="L14" s="239">
        <v>0</v>
      </c>
      <c r="M14" s="239">
        <f t="shared" si="2"/>
        <v>0</v>
      </c>
      <c r="N14" s="239">
        <f>J14+L14</f>
        <v>60</v>
      </c>
      <c r="O14" s="239">
        <f t="shared" ref="O14:O40" si="6">+K14+M14</f>
        <v>500000</v>
      </c>
      <c r="P14" s="240">
        <f t="shared" ref="P14:P40" si="7">+G14-O14</f>
        <v>0</v>
      </c>
      <c r="R14" s="269">
        <v>0</v>
      </c>
      <c r="S14" s="270">
        <f t="shared" si="3"/>
        <v>0</v>
      </c>
      <c r="T14" s="269">
        <v>0</v>
      </c>
      <c r="U14" s="187">
        <f t="shared" si="4"/>
        <v>0</v>
      </c>
    </row>
    <row r="15" spans="1:21" s="158" customFormat="1" ht="15.75">
      <c r="A15" s="175">
        <v>3</v>
      </c>
      <c r="B15" s="176" t="s">
        <v>894</v>
      </c>
      <c r="C15" s="177">
        <v>42955</v>
      </c>
      <c r="D15" s="178" t="s">
        <v>892</v>
      </c>
      <c r="E15" s="179">
        <v>1</v>
      </c>
      <c r="F15" s="180">
        <v>950000</v>
      </c>
      <c r="G15" s="180">
        <f t="shared" si="0"/>
        <v>950000</v>
      </c>
      <c r="H15" s="181">
        <v>60</v>
      </c>
      <c r="I15" s="238">
        <f t="shared" si="1"/>
        <v>15833.333333333299</v>
      </c>
      <c r="J15" s="239">
        <v>60</v>
      </c>
      <c r="K15" s="239">
        <f t="shared" si="5"/>
        <v>949999.99999999802</v>
      </c>
      <c r="L15" s="239">
        <v>0</v>
      </c>
      <c r="M15" s="239">
        <f t="shared" si="2"/>
        <v>0</v>
      </c>
      <c r="N15" s="239">
        <f t="shared" ref="N15:N41" si="8">J15+L15</f>
        <v>60</v>
      </c>
      <c r="O15" s="239">
        <f t="shared" si="6"/>
        <v>949999.99999999802</v>
      </c>
      <c r="P15" s="240">
        <f t="shared" si="7"/>
        <v>2.09547579288483E-9</v>
      </c>
      <c r="R15" s="269">
        <v>0</v>
      </c>
      <c r="S15" s="270">
        <f t="shared" si="3"/>
        <v>0</v>
      </c>
      <c r="T15" s="269">
        <v>0</v>
      </c>
      <c r="U15" s="187">
        <f t="shared" si="4"/>
        <v>0</v>
      </c>
    </row>
    <row r="16" spans="1:21" s="158" customFormat="1" ht="15.75">
      <c r="A16" s="175">
        <v>4</v>
      </c>
      <c r="B16" s="176" t="s">
        <v>895</v>
      </c>
      <c r="C16" s="177">
        <v>42988</v>
      </c>
      <c r="D16" s="178" t="s">
        <v>892</v>
      </c>
      <c r="E16" s="179">
        <v>1</v>
      </c>
      <c r="F16" s="180">
        <v>250000</v>
      </c>
      <c r="G16" s="180">
        <f t="shared" si="0"/>
        <v>250000</v>
      </c>
      <c r="H16" s="181">
        <v>60</v>
      </c>
      <c r="I16" s="238">
        <f t="shared" si="1"/>
        <v>4166.6666666666697</v>
      </c>
      <c r="J16" s="239">
        <v>60</v>
      </c>
      <c r="K16" s="239">
        <f t="shared" si="5"/>
        <v>250000</v>
      </c>
      <c r="L16" s="239">
        <v>0</v>
      </c>
      <c r="M16" s="239">
        <f t="shared" si="2"/>
        <v>0</v>
      </c>
      <c r="N16" s="239">
        <f t="shared" si="8"/>
        <v>60</v>
      </c>
      <c r="O16" s="239">
        <f t="shared" si="6"/>
        <v>250000</v>
      </c>
      <c r="P16" s="240">
        <f t="shared" si="7"/>
        <v>0</v>
      </c>
      <c r="R16" s="269">
        <v>0</v>
      </c>
      <c r="S16" s="270">
        <f t="shared" si="3"/>
        <v>0</v>
      </c>
      <c r="T16" s="269">
        <v>0</v>
      </c>
      <c r="U16" s="187">
        <f t="shared" si="4"/>
        <v>0</v>
      </c>
    </row>
    <row r="17" spans="1:21" s="158" customFormat="1" ht="15.75">
      <c r="A17" s="175">
        <v>5</v>
      </c>
      <c r="B17" s="176" t="s">
        <v>894</v>
      </c>
      <c r="C17" s="177">
        <v>43348</v>
      </c>
      <c r="D17" s="178" t="s">
        <v>892</v>
      </c>
      <c r="E17" s="179">
        <v>1</v>
      </c>
      <c r="F17" s="180">
        <v>1000000</v>
      </c>
      <c r="G17" s="180">
        <f t="shared" si="0"/>
        <v>1000000</v>
      </c>
      <c r="H17" s="181">
        <v>60</v>
      </c>
      <c r="I17" s="238">
        <f t="shared" si="1"/>
        <v>16666.666666666701</v>
      </c>
      <c r="J17" s="239">
        <v>60</v>
      </c>
      <c r="K17" s="239">
        <f t="shared" si="5"/>
        <v>1000000</v>
      </c>
      <c r="L17" s="239">
        <v>0</v>
      </c>
      <c r="M17" s="239">
        <f t="shared" si="2"/>
        <v>0</v>
      </c>
      <c r="N17" s="239">
        <f t="shared" si="8"/>
        <v>60</v>
      </c>
      <c r="O17" s="239">
        <f t="shared" si="6"/>
        <v>1000000</v>
      </c>
      <c r="P17" s="240">
        <f t="shared" si="7"/>
        <v>-2.09547579288483E-9</v>
      </c>
      <c r="R17" s="269">
        <v>0</v>
      </c>
      <c r="S17" s="270">
        <f t="shared" si="3"/>
        <v>0</v>
      </c>
      <c r="T17" s="269">
        <v>0</v>
      </c>
      <c r="U17" s="187">
        <f t="shared" si="4"/>
        <v>0</v>
      </c>
    </row>
    <row r="18" spans="1:21" s="158" customFormat="1" ht="15.75">
      <c r="A18" s="175">
        <v>6</v>
      </c>
      <c r="B18" s="176" t="s">
        <v>896</v>
      </c>
      <c r="C18" s="177">
        <v>43381</v>
      </c>
      <c r="D18" s="178" t="s">
        <v>892</v>
      </c>
      <c r="E18" s="179">
        <v>1</v>
      </c>
      <c r="F18" s="180">
        <v>8000000</v>
      </c>
      <c r="G18" s="180">
        <f t="shared" si="0"/>
        <v>8000000</v>
      </c>
      <c r="H18" s="181">
        <v>60</v>
      </c>
      <c r="I18" s="238">
        <f t="shared" si="1"/>
        <v>133333.33333333299</v>
      </c>
      <c r="J18" s="239">
        <v>60</v>
      </c>
      <c r="K18" s="239">
        <f t="shared" si="5"/>
        <v>7999999.9999999804</v>
      </c>
      <c r="L18" s="239">
        <v>0</v>
      </c>
      <c r="M18" s="239">
        <f t="shared" si="2"/>
        <v>0</v>
      </c>
      <c r="N18" s="239">
        <f t="shared" si="8"/>
        <v>60</v>
      </c>
      <c r="O18" s="239">
        <f t="shared" si="6"/>
        <v>7999999.9999999804</v>
      </c>
      <c r="P18" s="240">
        <f t="shared" si="7"/>
        <v>2.0489096641540501E-8</v>
      </c>
      <c r="R18" s="269">
        <v>0</v>
      </c>
      <c r="S18" s="270">
        <f t="shared" si="3"/>
        <v>0</v>
      </c>
      <c r="T18" s="269">
        <v>0</v>
      </c>
      <c r="U18" s="187">
        <f t="shared" si="4"/>
        <v>0</v>
      </c>
    </row>
    <row r="19" spans="1:21" s="158" customFormat="1" ht="15.75">
      <c r="A19" s="175">
        <v>7</v>
      </c>
      <c r="B19" s="176" t="s">
        <v>897</v>
      </c>
      <c r="C19" s="782" t="s">
        <v>898</v>
      </c>
      <c r="D19" s="178" t="s">
        <v>892</v>
      </c>
      <c r="E19" s="179">
        <v>1</v>
      </c>
      <c r="F19" s="180">
        <v>800000</v>
      </c>
      <c r="G19" s="180">
        <f t="shared" si="0"/>
        <v>800000</v>
      </c>
      <c r="H19" s="181">
        <v>60</v>
      </c>
      <c r="I19" s="238">
        <f t="shared" si="1"/>
        <v>13333.333333333299</v>
      </c>
      <c r="J19" s="239">
        <v>60</v>
      </c>
      <c r="K19" s="239">
        <f t="shared" si="5"/>
        <v>799999.99999999802</v>
      </c>
      <c r="L19" s="239">
        <v>0</v>
      </c>
      <c r="M19" s="239">
        <f t="shared" si="2"/>
        <v>0</v>
      </c>
      <c r="N19" s="239">
        <f t="shared" si="8"/>
        <v>60</v>
      </c>
      <c r="O19" s="239">
        <f t="shared" si="6"/>
        <v>799999.99999999802</v>
      </c>
      <c r="P19" s="240">
        <f t="shared" si="7"/>
        <v>2.09547579288483E-9</v>
      </c>
      <c r="R19" s="269">
        <v>0</v>
      </c>
      <c r="S19" s="270">
        <f t="shared" si="3"/>
        <v>0</v>
      </c>
      <c r="T19" s="269">
        <v>0</v>
      </c>
      <c r="U19" s="187">
        <f t="shared" si="4"/>
        <v>0</v>
      </c>
    </row>
    <row r="20" spans="1:21" s="158" customFormat="1" ht="15.75">
      <c r="A20" s="175">
        <v>8</v>
      </c>
      <c r="B20" s="176" t="s">
        <v>828</v>
      </c>
      <c r="C20" s="182">
        <v>43657</v>
      </c>
      <c r="D20" s="178" t="s">
        <v>892</v>
      </c>
      <c r="E20" s="179">
        <v>1</v>
      </c>
      <c r="F20" s="180">
        <v>1400000</v>
      </c>
      <c r="G20" s="180">
        <f t="shared" si="0"/>
        <v>1400000</v>
      </c>
      <c r="H20" s="181">
        <v>12</v>
      </c>
      <c r="I20" s="238">
        <f t="shared" si="1"/>
        <v>116666.66666666701</v>
      </c>
      <c r="J20" s="239">
        <v>12</v>
      </c>
      <c r="K20" s="239">
        <f t="shared" si="5"/>
        <v>1400000</v>
      </c>
      <c r="L20" s="239">
        <v>0</v>
      </c>
      <c r="M20" s="239">
        <f t="shared" si="2"/>
        <v>0</v>
      </c>
      <c r="N20" s="239">
        <f t="shared" si="8"/>
        <v>12</v>
      </c>
      <c r="O20" s="239">
        <f t="shared" si="6"/>
        <v>1400000</v>
      </c>
      <c r="P20" s="240">
        <f t="shared" si="7"/>
        <v>-4.19095158576965E-9</v>
      </c>
      <c r="R20" s="269"/>
      <c r="S20" s="270"/>
      <c r="T20" s="269"/>
      <c r="U20" s="187"/>
    </row>
    <row r="21" spans="1:21" s="158" customFormat="1" ht="15.75" hidden="1">
      <c r="A21" s="175">
        <v>9</v>
      </c>
      <c r="B21" s="183"/>
      <c r="C21" s="184"/>
      <c r="D21" s="178" t="s">
        <v>892</v>
      </c>
      <c r="E21" s="185"/>
      <c r="F21" s="186"/>
      <c r="G21" s="187">
        <f t="shared" si="0"/>
        <v>0</v>
      </c>
      <c r="H21" s="188"/>
      <c r="I21" s="238" t="e">
        <f t="shared" si="1"/>
        <v>#DIV/0!</v>
      </c>
      <c r="J21" s="241"/>
      <c r="K21" s="239" t="e">
        <f t="shared" si="5"/>
        <v>#DIV/0!</v>
      </c>
      <c r="L21" s="242"/>
      <c r="M21" s="239" t="e">
        <f t="shared" si="2"/>
        <v>#DIV/0!</v>
      </c>
      <c r="N21" s="239">
        <f t="shared" si="8"/>
        <v>0</v>
      </c>
      <c r="O21" s="239" t="e">
        <f t="shared" si="6"/>
        <v>#DIV/0!</v>
      </c>
      <c r="P21" s="240" t="e">
        <f t="shared" si="7"/>
        <v>#DIV/0!</v>
      </c>
      <c r="R21" s="271">
        <v>0</v>
      </c>
      <c r="S21" s="270" t="e">
        <f>R21*I21</f>
        <v>#DIV/0!</v>
      </c>
      <c r="T21" s="271">
        <v>0</v>
      </c>
      <c r="U21" s="187" t="e">
        <f t="shared" ref="U21:U27" si="9">T21*I21</f>
        <v>#DIV/0!</v>
      </c>
    </row>
    <row r="22" spans="1:21" s="158" customFormat="1" ht="15.75" hidden="1">
      <c r="A22" s="175">
        <v>10</v>
      </c>
      <c r="B22" s="189"/>
      <c r="C22" s="190"/>
      <c r="D22" s="178" t="s">
        <v>892</v>
      </c>
      <c r="E22" s="191"/>
      <c r="F22" s="192"/>
      <c r="G22" s="192">
        <f t="shared" si="0"/>
        <v>0</v>
      </c>
      <c r="H22" s="193"/>
      <c r="I22" s="238" t="e">
        <f t="shared" si="1"/>
        <v>#DIV/0!</v>
      </c>
      <c r="J22" s="192"/>
      <c r="K22" s="239" t="e">
        <f t="shared" si="5"/>
        <v>#DIV/0!</v>
      </c>
      <c r="L22" s="192"/>
      <c r="M22" s="239" t="e">
        <f t="shared" si="2"/>
        <v>#DIV/0!</v>
      </c>
      <c r="N22" s="239">
        <f t="shared" si="8"/>
        <v>0</v>
      </c>
      <c r="O22" s="239" t="e">
        <f t="shared" si="6"/>
        <v>#DIV/0!</v>
      </c>
      <c r="P22" s="240" t="e">
        <f t="shared" si="7"/>
        <v>#DIV/0!</v>
      </c>
      <c r="R22" s="192">
        <v>0</v>
      </c>
      <c r="S22" s="270">
        <v>0</v>
      </c>
      <c r="T22" s="192">
        <v>8</v>
      </c>
      <c r="U22" s="187" t="e">
        <f t="shared" si="9"/>
        <v>#DIV/0!</v>
      </c>
    </row>
    <row r="23" spans="1:21" s="158" customFormat="1" ht="15.75" hidden="1">
      <c r="A23" s="175">
        <v>11</v>
      </c>
      <c r="B23" s="194"/>
      <c r="C23" s="190"/>
      <c r="D23" s="178" t="s">
        <v>892</v>
      </c>
      <c r="E23" s="191"/>
      <c r="F23" s="192"/>
      <c r="G23" s="192">
        <f t="shared" si="0"/>
        <v>0</v>
      </c>
      <c r="H23" s="193"/>
      <c r="I23" s="238" t="e">
        <f t="shared" si="1"/>
        <v>#DIV/0!</v>
      </c>
      <c r="J23" s="192"/>
      <c r="K23" s="239" t="e">
        <f t="shared" si="5"/>
        <v>#DIV/0!</v>
      </c>
      <c r="L23" s="243"/>
      <c r="M23" s="239" t="e">
        <f t="shared" si="2"/>
        <v>#DIV/0!</v>
      </c>
      <c r="N23" s="239">
        <f t="shared" si="8"/>
        <v>0</v>
      </c>
      <c r="O23" s="239" t="e">
        <f t="shared" si="6"/>
        <v>#DIV/0!</v>
      </c>
      <c r="P23" s="240" t="e">
        <f t="shared" si="7"/>
        <v>#DIV/0!</v>
      </c>
      <c r="R23" s="187">
        <v>0</v>
      </c>
      <c r="S23" s="187">
        <v>0</v>
      </c>
      <c r="T23" s="272">
        <v>5</v>
      </c>
      <c r="U23" s="187" t="e">
        <f t="shared" si="9"/>
        <v>#DIV/0!</v>
      </c>
    </row>
    <row r="24" spans="1:21" s="158" customFormat="1" ht="15.75" hidden="1">
      <c r="A24" s="175">
        <v>12</v>
      </c>
      <c r="B24" s="189"/>
      <c r="C24" s="190"/>
      <c r="D24" s="178" t="s">
        <v>892</v>
      </c>
      <c r="E24" s="191"/>
      <c r="F24" s="187"/>
      <c r="G24" s="192">
        <f t="shared" si="0"/>
        <v>0</v>
      </c>
      <c r="H24" s="193"/>
      <c r="I24" s="238" t="e">
        <f t="shared" si="1"/>
        <v>#DIV/0!</v>
      </c>
      <c r="J24" s="192"/>
      <c r="K24" s="239" t="e">
        <f t="shared" si="5"/>
        <v>#DIV/0!</v>
      </c>
      <c r="L24" s="192"/>
      <c r="M24" s="239" t="e">
        <f t="shared" si="2"/>
        <v>#DIV/0!</v>
      </c>
      <c r="N24" s="239">
        <f t="shared" si="8"/>
        <v>0</v>
      </c>
      <c r="O24" s="239" t="e">
        <f t="shared" si="6"/>
        <v>#DIV/0!</v>
      </c>
      <c r="P24" s="240" t="e">
        <f t="shared" si="7"/>
        <v>#DIV/0!</v>
      </c>
      <c r="R24" s="187">
        <v>0</v>
      </c>
      <c r="S24" s="187">
        <v>0</v>
      </c>
      <c r="T24" s="273">
        <v>8</v>
      </c>
      <c r="U24" s="187" t="e">
        <f t="shared" si="9"/>
        <v>#DIV/0!</v>
      </c>
    </row>
    <row r="25" spans="1:21" s="158" customFormat="1" ht="15.75" hidden="1">
      <c r="A25" s="175">
        <v>13</v>
      </c>
      <c r="B25" s="189"/>
      <c r="C25" s="190"/>
      <c r="D25" s="178" t="s">
        <v>892</v>
      </c>
      <c r="E25" s="191"/>
      <c r="F25" s="187"/>
      <c r="G25" s="192">
        <f t="shared" si="0"/>
        <v>0</v>
      </c>
      <c r="H25" s="193"/>
      <c r="I25" s="238" t="e">
        <f t="shared" si="1"/>
        <v>#DIV/0!</v>
      </c>
      <c r="J25" s="192"/>
      <c r="K25" s="239" t="e">
        <f t="shared" si="5"/>
        <v>#DIV/0!</v>
      </c>
      <c r="L25" s="192"/>
      <c r="M25" s="239" t="e">
        <f t="shared" si="2"/>
        <v>#DIV/0!</v>
      </c>
      <c r="N25" s="239">
        <f t="shared" si="8"/>
        <v>0</v>
      </c>
      <c r="O25" s="239" t="e">
        <f t="shared" si="6"/>
        <v>#DIV/0!</v>
      </c>
      <c r="P25" s="240" t="e">
        <f t="shared" si="7"/>
        <v>#DIV/0!</v>
      </c>
      <c r="R25" s="187"/>
      <c r="S25" s="187"/>
      <c r="T25" s="273">
        <v>8</v>
      </c>
      <c r="U25" s="187" t="e">
        <f t="shared" si="9"/>
        <v>#DIV/0!</v>
      </c>
    </row>
    <row r="26" spans="1:21" s="158" customFormat="1" ht="15.75">
      <c r="A26" s="175">
        <v>14</v>
      </c>
      <c r="B26" s="189" t="s">
        <v>899</v>
      </c>
      <c r="C26" s="195">
        <v>45051</v>
      </c>
      <c r="D26" s="178" t="s">
        <v>892</v>
      </c>
      <c r="E26" s="191">
        <v>1</v>
      </c>
      <c r="F26" s="187">
        <v>19780000</v>
      </c>
      <c r="G26" s="192">
        <f>F26*E26</f>
        <v>19780000</v>
      </c>
      <c r="H26" s="193">
        <v>60</v>
      </c>
      <c r="I26" s="238">
        <f t="shared" si="1"/>
        <v>329666.66666666698</v>
      </c>
      <c r="J26" s="192">
        <v>19</v>
      </c>
      <c r="K26" s="239">
        <f t="shared" si="5"/>
        <v>6263666.6666666698</v>
      </c>
      <c r="L26" s="192">
        <v>0</v>
      </c>
      <c r="M26" s="239">
        <f t="shared" si="2"/>
        <v>0</v>
      </c>
      <c r="N26" s="239">
        <f t="shared" si="8"/>
        <v>19</v>
      </c>
      <c r="O26" s="239">
        <f t="shared" si="6"/>
        <v>6263666.6666666698</v>
      </c>
      <c r="P26" s="240">
        <f t="shared" si="7"/>
        <v>13516333.3333333</v>
      </c>
      <c r="R26" s="187"/>
      <c r="S26" s="187"/>
      <c r="T26" s="273"/>
      <c r="U26" s="187"/>
    </row>
    <row r="27" spans="1:21" s="158" customFormat="1" ht="15.75">
      <c r="A27" s="175">
        <v>15</v>
      </c>
      <c r="B27" s="189" t="s">
        <v>900</v>
      </c>
      <c r="C27" s="196">
        <v>45113</v>
      </c>
      <c r="D27" s="178" t="s">
        <v>892</v>
      </c>
      <c r="E27" s="191">
        <v>1</v>
      </c>
      <c r="F27" s="192">
        <v>2400000</v>
      </c>
      <c r="G27" s="192">
        <f t="shared" si="0"/>
        <v>2400000</v>
      </c>
      <c r="H27" s="193">
        <v>24</v>
      </c>
      <c r="I27" s="238">
        <f t="shared" si="1"/>
        <v>100000</v>
      </c>
      <c r="J27" s="192">
        <v>18</v>
      </c>
      <c r="K27" s="239">
        <f t="shared" si="5"/>
        <v>1800000</v>
      </c>
      <c r="L27" s="192">
        <v>0</v>
      </c>
      <c r="M27" s="244">
        <f t="shared" si="2"/>
        <v>0</v>
      </c>
      <c r="N27" s="239">
        <f t="shared" si="8"/>
        <v>18</v>
      </c>
      <c r="O27" s="239">
        <f t="shared" si="6"/>
        <v>1800000</v>
      </c>
      <c r="P27" s="240">
        <f t="shared" si="7"/>
        <v>600000</v>
      </c>
      <c r="R27" s="187"/>
      <c r="S27" s="187"/>
      <c r="T27" s="273">
        <v>7</v>
      </c>
      <c r="U27" s="187">
        <f t="shared" si="9"/>
        <v>700000</v>
      </c>
    </row>
    <row r="28" spans="1:21" s="158" customFormat="1" ht="15.75">
      <c r="A28" s="175">
        <v>16</v>
      </c>
      <c r="B28" s="197" t="s">
        <v>901</v>
      </c>
      <c r="C28" s="198">
        <v>45176</v>
      </c>
      <c r="D28" s="178" t="s">
        <v>892</v>
      </c>
      <c r="E28" s="199">
        <v>2</v>
      </c>
      <c r="F28" s="187">
        <v>850000</v>
      </c>
      <c r="G28" s="187">
        <f t="shared" ref="G28:G38" si="10">F28*E28</f>
        <v>1700000</v>
      </c>
      <c r="H28" s="200">
        <v>24</v>
      </c>
      <c r="I28" s="238">
        <f t="shared" si="1"/>
        <v>70833.333333333299</v>
      </c>
      <c r="J28" s="187">
        <v>17</v>
      </c>
      <c r="K28" s="239">
        <f t="shared" si="5"/>
        <v>1204166.66666667</v>
      </c>
      <c r="L28" s="187">
        <v>0</v>
      </c>
      <c r="M28" s="244">
        <f t="shared" si="2"/>
        <v>0</v>
      </c>
      <c r="N28" s="239">
        <f t="shared" si="8"/>
        <v>17</v>
      </c>
      <c r="O28" s="239">
        <f t="shared" si="6"/>
        <v>1204166.66666667</v>
      </c>
      <c r="P28" s="240">
        <f t="shared" si="7"/>
        <v>495833.33333333401</v>
      </c>
      <c r="R28" s="274"/>
      <c r="S28" s="274"/>
      <c r="T28" s="273"/>
      <c r="U28" s="274"/>
    </row>
    <row r="29" spans="1:21" s="158" customFormat="1" ht="15.75">
      <c r="A29" s="175">
        <v>17</v>
      </c>
      <c r="B29" s="197" t="s">
        <v>902</v>
      </c>
      <c r="C29" s="198">
        <v>45176</v>
      </c>
      <c r="D29" s="178" t="s">
        <v>892</v>
      </c>
      <c r="E29" s="199">
        <v>1</v>
      </c>
      <c r="F29" s="187">
        <v>1200000</v>
      </c>
      <c r="G29" s="187">
        <f t="shared" si="10"/>
        <v>1200000</v>
      </c>
      <c r="H29" s="200">
        <v>24</v>
      </c>
      <c r="I29" s="238">
        <f t="shared" si="1"/>
        <v>50000</v>
      </c>
      <c r="J29" s="187">
        <v>17</v>
      </c>
      <c r="K29" s="187">
        <f t="shared" si="5"/>
        <v>850000</v>
      </c>
      <c r="L29" s="187">
        <v>0</v>
      </c>
      <c r="M29" s="187">
        <f t="shared" si="2"/>
        <v>0</v>
      </c>
      <c r="N29" s="245">
        <f t="shared" si="8"/>
        <v>17</v>
      </c>
      <c r="O29" s="239">
        <f t="shared" si="6"/>
        <v>850000</v>
      </c>
      <c r="P29" s="240">
        <f t="shared" si="7"/>
        <v>350000</v>
      </c>
      <c r="R29" s="274"/>
      <c r="S29" s="274"/>
      <c r="T29" s="273"/>
      <c r="U29" s="274"/>
    </row>
    <row r="30" spans="1:21" s="158" customFormat="1" ht="15.75">
      <c r="A30" s="175">
        <v>18</v>
      </c>
      <c r="B30" s="197" t="s">
        <v>902</v>
      </c>
      <c r="C30" s="198">
        <v>45176</v>
      </c>
      <c r="D30" s="178" t="s">
        <v>892</v>
      </c>
      <c r="E30" s="199">
        <v>1</v>
      </c>
      <c r="F30" s="187">
        <v>1100000</v>
      </c>
      <c r="G30" s="187">
        <f t="shared" si="10"/>
        <v>1100000</v>
      </c>
      <c r="H30" s="200">
        <v>24</v>
      </c>
      <c r="I30" s="238">
        <f t="shared" si="1"/>
        <v>45833.333333333299</v>
      </c>
      <c r="J30" s="187">
        <v>17</v>
      </c>
      <c r="K30" s="187">
        <f t="shared" si="5"/>
        <v>779166.66666666605</v>
      </c>
      <c r="L30" s="187">
        <v>0</v>
      </c>
      <c r="M30" s="187">
        <f t="shared" si="2"/>
        <v>0</v>
      </c>
      <c r="N30" s="245">
        <f t="shared" si="8"/>
        <v>17</v>
      </c>
      <c r="O30" s="239">
        <f t="shared" si="6"/>
        <v>779166.66666666605</v>
      </c>
      <c r="P30" s="240">
        <f t="shared" si="7"/>
        <v>320833.33333333401</v>
      </c>
      <c r="R30" s="274"/>
      <c r="S30" s="274"/>
      <c r="T30" s="273"/>
      <c r="U30" s="274"/>
    </row>
    <row r="31" spans="1:21" s="158" customFormat="1" ht="15.75">
      <c r="A31" s="175">
        <v>19</v>
      </c>
      <c r="B31" s="197" t="s">
        <v>903</v>
      </c>
      <c r="C31" s="198">
        <v>45176</v>
      </c>
      <c r="D31" s="178" t="s">
        <v>892</v>
      </c>
      <c r="E31" s="199">
        <v>1</v>
      </c>
      <c r="F31" s="187">
        <v>3850000</v>
      </c>
      <c r="G31" s="187">
        <f t="shared" si="10"/>
        <v>3850000</v>
      </c>
      <c r="H31" s="200">
        <v>36</v>
      </c>
      <c r="I31" s="238">
        <f t="shared" si="1"/>
        <v>106944.444444444</v>
      </c>
      <c r="J31" s="187">
        <v>17</v>
      </c>
      <c r="K31" s="187">
        <f t="shared" si="5"/>
        <v>1818055.5555555499</v>
      </c>
      <c r="L31" s="187">
        <v>0</v>
      </c>
      <c r="M31" s="187">
        <f t="shared" si="2"/>
        <v>0</v>
      </c>
      <c r="N31" s="245">
        <f t="shared" si="8"/>
        <v>17</v>
      </c>
      <c r="O31" s="187">
        <f t="shared" si="6"/>
        <v>1818055.5555555499</v>
      </c>
      <c r="P31" s="240">
        <f t="shared" si="7"/>
        <v>2031944.4444444501</v>
      </c>
      <c r="R31" s="274"/>
      <c r="S31" s="274"/>
      <c r="T31" s="273"/>
      <c r="U31" s="274"/>
    </row>
    <row r="32" spans="1:21" s="158" customFormat="1" ht="15.75">
      <c r="A32" s="175">
        <v>20</v>
      </c>
      <c r="B32" s="197" t="s">
        <v>904</v>
      </c>
      <c r="C32" s="783" t="s">
        <v>905</v>
      </c>
      <c r="D32" s="178" t="s">
        <v>892</v>
      </c>
      <c r="E32" s="199">
        <v>1</v>
      </c>
      <c r="F32" s="187">
        <v>7300000</v>
      </c>
      <c r="G32" s="187">
        <f t="shared" si="10"/>
        <v>7300000</v>
      </c>
      <c r="H32" s="200">
        <v>48</v>
      </c>
      <c r="I32" s="238">
        <f t="shared" si="1"/>
        <v>152083.33333333299</v>
      </c>
      <c r="J32" s="187">
        <v>11</v>
      </c>
      <c r="K32" s="187">
        <f t="shared" si="5"/>
        <v>1672916.66666666</v>
      </c>
      <c r="L32" s="187">
        <v>0</v>
      </c>
      <c r="M32" s="187">
        <f t="shared" si="2"/>
        <v>0</v>
      </c>
      <c r="N32" s="245">
        <f t="shared" si="8"/>
        <v>11</v>
      </c>
      <c r="O32" s="187">
        <f t="shared" si="6"/>
        <v>1672916.66666666</v>
      </c>
      <c r="P32" s="240">
        <f t="shared" si="7"/>
        <v>5627083.3333333395</v>
      </c>
      <c r="R32" s="274"/>
      <c r="S32" s="274"/>
      <c r="T32" s="273"/>
      <c r="U32" s="274"/>
    </row>
    <row r="33" spans="1:21" s="158" customFormat="1" ht="15.75">
      <c r="A33" s="175">
        <v>21</v>
      </c>
      <c r="B33" s="197" t="s">
        <v>906</v>
      </c>
      <c r="C33" s="783" t="s">
        <v>652</v>
      </c>
      <c r="D33" s="178" t="s">
        <v>892</v>
      </c>
      <c r="E33" s="199">
        <v>1</v>
      </c>
      <c r="F33" s="187">
        <v>500000</v>
      </c>
      <c r="G33" s="187">
        <f t="shared" si="10"/>
        <v>500000</v>
      </c>
      <c r="H33" s="200">
        <v>12</v>
      </c>
      <c r="I33" s="238">
        <f t="shared" si="1"/>
        <v>41666.666666666701</v>
      </c>
      <c r="J33" s="187">
        <v>10</v>
      </c>
      <c r="K33" s="187">
        <f t="shared" si="5"/>
        <v>416666.66666666698</v>
      </c>
      <c r="L33" s="187">
        <v>0</v>
      </c>
      <c r="M33" s="187">
        <f t="shared" si="2"/>
        <v>0</v>
      </c>
      <c r="N33" s="245">
        <f t="shared" si="8"/>
        <v>10</v>
      </c>
      <c r="O33" s="187">
        <f t="shared" si="6"/>
        <v>416666.66666666698</v>
      </c>
      <c r="P33" s="180">
        <f t="shared" si="7"/>
        <v>83333.333333332994</v>
      </c>
      <c r="R33" s="274"/>
      <c r="S33" s="274"/>
      <c r="T33" s="273"/>
      <c r="U33" s="274"/>
    </row>
    <row r="34" spans="1:21" s="158" customFormat="1" ht="15.75">
      <c r="A34" s="175">
        <v>22</v>
      </c>
      <c r="B34" s="197" t="s">
        <v>904</v>
      </c>
      <c r="C34" s="783" t="s">
        <v>782</v>
      </c>
      <c r="D34" s="178" t="s">
        <v>892</v>
      </c>
      <c r="E34" s="199">
        <v>1</v>
      </c>
      <c r="F34" s="187">
        <v>6603000</v>
      </c>
      <c r="G34" s="187">
        <f t="shared" si="10"/>
        <v>6603000</v>
      </c>
      <c r="H34" s="200">
        <v>48</v>
      </c>
      <c r="I34" s="246">
        <f t="shared" si="1"/>
        <v>137562.5</v>
      </c>
      <c r="J34" s="187">
        <v>8</v>
      </c>
      <c r="K34" s="187">
        <f t="shared" si="5"/>
        <v>1100500</v>
      </c>
      <c r="L34" s="187">
        <v>0</v>
      </c>
      <c r="M34" s="187">
        <f t="shared" si="2"/>
        <v>0</v>
      </c>
      <c r="N34" s="245">
        <f t="shared" si="8"/>
        <v>8</v>
      </c>
      <c r="O34" s="187">
        <f t="shared" si="6"/>
        <v>1100500</v>
      </c>
      <c r="P34" s="247">
        <f t="shared" si="7"/>
        <v>5502500</v>
      </c>
      <c r="R34" s="274"/>
      <c r="S34" s="274"/>
      <c r="T34" s="273"/>
      <c r="U34" s="274"/>
    </row>
    <row r="35" spans="1:21" s="158" customFormat="1" ht="15.75">
      <c r="A35" s="175">
        <v>23</v>
      </c>
      <c r="B35" s="197" t="s">
        <v>907</v>
      </c>
      <c r="C35" s="783" t="s">
        <v>908</v>
      </c>
      <c r="D35" s="178" t="s">
        <v>892</v>
      </c>
      <c r="E35" s="199">
        <v>1</v>
      </c>
      <c r="F35" s="187">
        <v>450000</v>
      </c>
      <c r="G35" s="187">
        <f t="shared" si="10"/>
        <v>450000</v>
      </c>
      <c r="H35" s="200">
        <v>12</v>
      </c>
      <c r="I35" s="246">
        <f t="shared" si="1"/>
        <v>37500</v>
      </c>
      <c r="J35" s="187">
        <v>3</v>
      </c>
      <c r="K35" s="187">
        <f t="shared" si="5"/>
        <v>112500</v>
      </c>
      <c r="L35" s="187">
        <v>0</v>
      </c>
      <c r="M35" s="187">
        <f t="shared" si="2"/>
        <v>0</v>
      </c>
      <c r="N35" s="245">
        <f t="shared" si="8"/>
        <v>3</v>
      </c>
      <c r="O35" s="187">
        <f t="shared" si="6"/>
        <v>112500</v>
      </c>
      <c r="P35" s="247">
        <f t="shared" si="7"/>
        <v>337500</v>
      </c>
      <c r="R35" s="274"/>
      <c r="S35" s="274"/>
      <c r="T35" s="274"/>
      <c r="U35" s="274"/>
    </row>
    <row r="36" spans="1:21" s="158" customFormat="1" ht="15.75">
      <c r="A36" s="175">
        <v>24</v>
      </c>
      <c r="B36" s="197" t="s">
        <v>909</v>
      </c>
      <c r="C36" s="783" t="s">
        <v>908</v>
      </c>
      <c r="D36" s="178" t="s">
        <v>892</v>
      </c>
      <c r="E36" s="199">
        <v>1</v>
      </c>
      <c r="F36" s="187">
        <v>275000</v>
      </c>
      <c r="G36" s="187">
        <f t="shared" si="10"/>
        <v>275000</v>
      </c>
      <c r="H36" s="200">
        <v>12</v>
      </c>
      <c r="I36" s="246">
        <f t="shared" si="1"/>
        <v>22916.666666666701</v>
      </c>
      <c r="J36" s="187">
        <v>3</v>
      </c>
      <c r="K36" s="187">
        <f t="shared" si="5"/>
        <v>68750</v>
      </c>
      <c r="L36" s="187">
        <v>0</v>
      </c>
      <c r="M36" s="187">
        <f t="shared" si="2"/>
        <v>0</v>
      </c>
      <c r="N36" s="245">
        <f t="shared" si="8"/>
        <v>3</v>
      </c>
      <c r="O36" s="187">
        <f t="shared" si="6"/>
        <v>68750</v>
      </c>
      <c r="P36" s="247">
        <f t="shared" si="7"/>
        <v>206250</v>
      </c>
      <c r="R36" s="274"/>
      <c r="S36" s="274"/>
      <c r="T36" s="274"/>
      <c r="U36" s="274"/>
    </row>
    <row r="37" spans="1:21" s="158" customFormat="1" ht="15.75">
      <c r="A37" s="175">
        <v>25</v>
      </c>
      <c r="B37" s="197" t="s">
        <v>910</v>
      </c>
      <c r="C37" s="783" t="s">
        <v>908</v>
      </c>
      <c r="D37" s="178" t="s">
        <v>892</v>
      </c>
      <c r="E37" s="199">
        <v>30</v>
      </c>
      <c r="F37" s="187">
        <v>35000</v>
      </c>
      <c r="G37" s="187">
        <f t="shared" si="10"/>
        <v>1050000</v>
      </c>
      <c r="H37" s="200">
        <v>12</v>
      </c>
      <c r="I37" s="246">
        <f t="shared" si="1"/>
        <v>87500</v>
      </c>
      <c r="J37" s="187">
        <v>3</v>
      </c>
      <c r="K37" s="187">
        <f t="shared" si="5"/>
        <v>262500</v>
      </c>
      <c r="L37" s="187">
        <v>0</v>
      </c>
      <c r="M37" s="187">
        <f t="shared" si="2"/>
        <v>0</v>
      </c>
      <c r="N37" s="245">
        <f t="shared" si="8"/>
        <v>3</v>
      </c>
      <c r="O37" s="187">
        <f t="shared" si="6"/>
        <v>262500</v>
      </c>
      <c r="P37" s="247">
        <f t="shared" si="7"/>
        <v>787500</v>
      </c>
      <c r="R37" s="274"/>
      <c r="S37" s="274"/>
      <c r="T37" s="274"/>
      <c r="U37" s="274"/>
    </row>
    <row r="38" spans="1:21" s="158" customFormat="1" ht="15.75">
      <c r="A38" s="175">
        <v>26</v>
      </c>
      <c r="B38" s="197" t="s">
        <v>911</v>
      </c>
      <c r="C38" s="783" t="s">
        <v>912</v>
      </c>
      <c r="D38" s="178" t="s">
        <v>892</v>
      </c>
      <c r="E38" s="199">
        <v>1</v>
      </c>
      <c r="F38" s="187">
        <v>400000</v>
      </c>
      <c r="G38" s="187">
        <f t="shared" si="10"/>
        <v>400000</v>
      </c>
      <c r="H38" s="200">
        <v>12</v>
      </c>
      <c r="I38" s="246">
        <f t="shared" si="1"/>
        <v>33333.333333333299</v>
      </c>
      <c r="J38" s="187">
        <v>2</v>
      </c>
      <c r="K38" s="187">
        <f t="shared" si="5"/>
        <v>66666.666666666599</v>
      </c>
      <c r="L38" s="187">
        <v>0</v>
      </c>
      <c r="M38" s="187">
        <f t="shared" si="2"/>
        <v>0</v>
      </c>
      <c r="N38" s="245">
        <f t="shared" si="8"/>
        <v>2</v>
      </c>
      <c r="O38" s="187">
        <f t="shared" si="6"/>
        <v>66666.666666666599</v>
      </c>
      <c r="P38" s="247">
        <f t="shared" si="7"/>
        <v>333333.33333333302</v>
      </c>
      <c r="R38" s="274"/>
      <c r="S38" s="274"/>
      <c r="T38" s="274"/>
      <c r="U38" s="274"/>
    </row>
    <row r="39" spans="1:21" s="158" customFormat="1" ht="15.75">
      <c r="A39" s="175">
        <v>27</v>
      </c>
      <c r="B39" s="197" t="s">
        <v>913</v>
      </c>
      <c r="C39" s="783" t="s">
        <v>914</v>
      </c>
      <c r="D39" s="178" t="s">
        <v>892</v>
      </c>
      <c r="E39" s="199">
        <v>1</v>
      </c>
      <c r="F39" s="187">
        <v>2000000</v>
      </c>
      <c r="G39" s="187">
        <v>2000000</v>
      </c>
      <c r="H39" s="200">
        <v>24</v>
      </c>
      <c r="I39" s="246">
        <f t="shared" si="1"/>
        <v>83333.333333333299</v>
      </c>
      <c r="J39" s="187">
        <v>2</v>
      </c>
      <c r="K39" s="187">
        <f t="shared" si="5"/>
        <v>166666.66666666701</v>
      </c>
      <c r="L39" s="187">
        <v>0</v>
      </c>
      <c r="M39" s="187">
        <f t="shared" si="2"/>
        <v>0</v>
      </c>
      <c r="N39" s="245">
        <f t="shared" si="8"/>
        <v>2</v>
      </c>
      <c r="O39" s="187">
        <f t="shared" si="6"/>
        <v>166666.66666666701</v>
      </c>
      <c r="P39" s="247">
        <f t="shared" si="7"/>
        <v>1833333.33333333</v>
      </c>
      <c r="R39" s="274"/>
      <c r="S39" s="274"/>
      <c r="T39" s="274"/>
      <c r="U39" s="274"/>
    </row>
    <row r="40" spans="1:21" s="158" customFormat="1" ht="15.75">
      <c r="A40" s="175">
        <v>28</v>
      </c>
      <c r="B40" s="197" t="s">
        <v>915</v>
      </c>
      <c r="C40" s="783" t="s">
        <v>916</v>
      </c>
      <c r="D40" s="178" t="s">
        <v>892</v>
      </c>
      <c r="E40" s="199">
        <v>1</v>
      </c>
      <c r="F40" s="187">
        <v>3250000</v>
      </c>
      <c r="G40" s="187">
        <v>3250000</v>
      </c>
      <c r="H40" s="200">
        <v>24</v>
      </c>
      <c r="I40" s="246">
        <f t="shared" si="1"/>
        <v>135416.66666666701</v>
      </c>
      <c r="J40" s="187">
        <v>2</v>
      </c>
      <c r="K40" s="187">
        <f t="shared" si="5"/>
        <v>270833.33333333302</v>
      </c>
      <c r="L40" s="187">
        <v>0</v>
      </c>
      <c r="M40" s="187">
        <f t="shared" si="2"/>
        <v>0</v>
      </c>
      <c r="N40" s="245">
        <f t="shared" si="8"/>
        <v>2</v>
      </c>
      <c r="O40" s="187">
        <f t="shared" si="6"/>
        <v>270833.33333333302</v>
      </c>
      <c r="P40" s="247">
        <f t="shared" si="7"/>
        <v>2979166.6666666698</v>
      </c>
      <c r="R40" s="274"/>
      <c r="S40" s="274"/>
      <c r="T40" s="274"/>
      <c r="U40" s="274"/>
    </row>
    <row r="41" spans="1:21" s="161" customFormat="1" ht="15.75">
      <c r="A41" s="931" t="s">
        <v>17</v>
      </c>
      <c r="B41" s="931"/>
      <c r="C41" s="201"/>
      <c r="D41" s="202"/>
      <c r="E41" s="203"/>
      <c r="F41" s="204"/>
      <c r="G41" s="204">
        <f>SUM(G13:G40)</f>
        <v>67885000</v>
      </c>
      <c r="H41" s="204">
        <f>SUM(H13:H40)</f>
        <v>828</v>
      </c>
      <c r="I41" s="204">
        <f>SUM(G41/H41)</f>
        <v>81986.714975845403</v>
      </c>
      <c r="J41" s="204">
        <f>SUM(J13:J40)</f>
        <v>581</v>
      </c>
      <c r="K41" s="204">
        <f>SUM(J41*I41)</f>
        <v>47634281.400966197</v>
      </c>
      <c r="L41" s="204">
        <f>SUM(L13:L40)</f>
        <v>0</v>
      </c>
      <c r="M41" s="204">
        <f>SUM(I41*L41)</f>
        <v>0</v>
      </c>
      <c r="N41" s="248">
        <f t="shared" si="8"/>
        <v>581</v>
      </c>
      <c r="O41" s="204">
        <f>SUM(K41+M41)</f>
        <v>47634281.400966197</v>
      </c>
      <c r="P41" s="249">
        <f>SUM(G41-O41)</f>
        <v>20250718.599033799</v>
      </c>
      <c r="R41" s="275"/>
      <c r="S41" s="275"/>
      <c r="T41" s="275"/>
      <c r="U41" s="275"/>
    </row>
    <row r="42" spans="1:21" ht="18.75">
      <c r="A42" s="165"/>
      <c r="B42" s="165"/>
      <c r="C42" s="205"/>
      <c r="D42" s="206"/>
      <c r="E42" s="165"/>
      <c r="F42" s="205"/>
      <c r="G42" s="207">
        <v>101736632.700966</v>
      </c>
      <c r="H42" s="165"/>
      <c r="I42" s="165"/>
      <c r="J42" s="250">
        <f>G41-O41</f>
        <v>20250718.599033799</v>
      </c>
      <c r="K42" s="250"/>
      <c r="L42" s="251">
        <f>J42-P41</f>
        <v>0</v>
      </c>
      <c r="M42" s="251"/>
      <c r="N42" s="252"/>
      <c r="O42" s="253">
        <v>44295877</v>
      </c>
      <c r="P42" s="206">
        <f>SUM(NERACA!D22)</f>
        <v>20250718.599033799</v>
      </c>
      <c r="R42" s="276">
        <f>SUM(R13:R23)</f>
        <v>0</v>
      </c>
      <c r="S42" s="276" t="e">
        <f>SUM(S13:S23)</f>
        <v>#DIV/0!</v>
      </c>
      <c r="T42" s="276">
        <f>SUM(T13:T27)</f>
        <v>36</v>
      </c>
      <c r="U42" s="276" t="e">
        <f>SUM(U13:U27)</f>
        <v>#DIV/0!</v>
      </c>
    </row>
    <row r="43" spans="1:21" ht="15" customHeight="1">
      <c r="C43" s="208"/>
      <c r="F43" s="209"/>
      <c r="G43" s="208"/>
      <c r="J43" s="254"/>
      <c r="K43" s="254"/>
      <c r="L43" s="255"/>
      <c r="M43" s="932"/>
      <c r="N43" s="932"/>
      <c r="O43" s="209"/>
      <c r="P43" s="209"/>
    </row>
    <row r="44" spans="1:21" ht="15" customHeight="1">
      <c r="B44" s="210"/>
      <c r="C44" s="208"/>
      <c r="D44" s="211"/>
      <c r="G44" s="208"/>
      <c r="J44" s="254"/>
      <c r="K44" s="254"/>
      <c r="L44" s="255"/>
      <c r="M44" s="255"/>
      <c r="N44" s="254"/>
      <c r="O44" s="256">
        <f>+O42-M41</f>
        <v>44295877</v>
      </c>
      <c r="Q44" s="209"/>
      <c r="S44" s="209" t="e">
        <f>S42+U42</f>
        <v>#DIV/0!</v>
      </c>
    </row>
    <row r="45" spans="1:21" ht="15" customHeight="1">
      <c r="A45" s="212"/>
      <c r="B45" s="213"/>
      <c r="C45" s="208"/>
      <c r="D45" s="212"/>
      <c r="E45" s="212"/>
      <c r="F45" s="214"/>
      <c r="G45" s="208"/>
      <c r="H45" s="212"/>
      <c r="I45" s="212"/>
      <c r="J45" s="933"/>
      <c r="K45" s="934"/>
      <c r="L45" s="934"/>
      <c r="M45" s="934"/>
      <c r="N45" s="934"/>
      <c r="O45" s="209">
        <f>O43*12</f>
        <v>0</v>
      </c>
      <c r="Q45" s="209"/>
      <c r="S45" s="277" t="e">
        <f>M41-S44</f>
        <v>#DIV/0!</v>
      </c>
      <c r="T45" s="278" t="s">
        <v>917</v>
      </c>
    </row>
    <row r="46" spans="1:21" ht="15" customHeight="1">
      <c r="B46" s="215"/>
      <c r="C46" s="208"/>
      <c r="D46" s="212"/>
      <c r="E46" s="212"/>
      <c r="F46" s="216"/>
      <c r="G46" s="208"/>
      <c r="H46" s="217"/>
      <c r="I46" s="257"/>
      <c r="J46" s="257"/>
      <c r="K46" s="938"/>
      <c r="L46" s="938"/>
      <c r="M46" s="938"/>
      <c r="N46" s="217"/>
      <c r="Q46" s="279"/>
      <c r="S46" s="162" t="s">
        <v>918</v>
      </c>
    </row>
    <row r="47" spans="1:21" ht="15" customHeight="1">
      <c r="A47" s="212"/>
      <c r="B47" s="218"/>
      <c r="C47" s="208"/>
      <c r="D47" s="212"/>
      <c r="E47" s="212"/>
      <c r="F47" s="219"/>
      <c r="G47" s="208"/>
      <c r="H47" s="212"/>
      <c r="I47" s="259"/>
      <c r="J47" s="212"/>
      <c r="K47" s="258"/>
      <c r="L47" s="260"/>
      <c r="M47" s="260"/>
      <c r="N47" s="217"/>
      <c r="Q47" s="209"/>
    </row>
    <row r="48" spans="1:21" ht="15" customHeight="1">
      <c r="A48" s="212"/>
      <c r="B48" s="208"/>
      <c r="C48" s="208"/>
      <c r="D48" s="212"/>
      <c r="E48" s="212"/>
      <c r="F48" s="212"/>
      <c r="G48" s="208"/>
      <c r="H48" s="212"/>
      <c r="I48" s="259"/>
      <c r="J48" s="212"/>
      <c r="K48" s="260"/>
      <c r="L48" s="260"/>
      <c r="M48" s="260"/>
    </row>
    <row r="49" spans="1:21" ht="15" customHeight="1">
      <c r="A49" s="212"/>
      <c r="B49" s="213"/>
      <c r="C49" s="208"/>
      <c r="D49" s="212"/>
      <c r="E49" s="212"/>
      <c r="F49" s="212"/>
      <c r="G49" s="208"/>
      <c r="H49" s="212"/>
      <c r="I49" s="259"/>
      <c r="J49" s="212"/>
      <c r="K49" s="260"/>
      <c r="L49" s="260"/>
      <c r="M49" s="260"/>
    </row>
    <row r="50" spans="1:21" ht="15" customHeight="1">
      <c r="A50" s="212"/>
      <c r="B50" s="213"/>
      <c r="C50" s="208"/>
      <c r="D50" s="220"/>
      <c r="E50" s="221"/>
      <c r="F50" s="212"/>
      <c r="G50" s="222"/>
      <c r="H50" s="220"/>
      <c r="I50" s="261"/>
      <c r="J50" s="262"/>
      <c r="K50" s="939"/>
      <c r="L50" s="939"/>
      <c r="M50" s="939"/>
    </row>
    <row r="51" spans="1:21" ht="15" customHeight="1">
      <c r="A51" s="212"/>
      <c r="B51" s="218"/>
      <c r="C51" s="223"/>
      <c r="D51" s="220"/>
      <c r="E51" s="219"/>
      <c r="G51" s="219"/>
      <c r="I51" s="263"/>
      <c r="J51" s="219"/>
      <c r="K51" s="940"/>
      <c r="L51" s="940"/>
      <c r="M51" s="940"/>
    </row>
    <row r="52" spans="1:21" ht="15" customHeight="1">
      <c r="K52" s="264"/>
    </row>
    <row r="53" spans="1:21" ht="15" customHeight="1"/>
    <row r="54" spans="1:21" ht="18.75">
      <c r="A54" s="224">
        <v>17</v>
      </c>
      <c r="B54" s="225" t="s">
        <v>919</v>
      </c>
      <c r="C54" s="784" t="s">
        <v>920</v>
      </c>
      <c r="D54" s="226" t="s">
        <v>892</v>
      </c>
      <c r="E54" s="227">
        <v>1</v>
      </c>
      <c r="F54" s="228">
        <v>12500000</v>
      </c>
      <c r="G54" s="228">
        <f>F54*E54</f>
        <v>12500000</v>
      </c>
      <c r="H54" s="229">
        <v>60</v>
      </c>
      <c r="I54" s="265">
        <f>G54/H54</f>
        <v>208333.33333333299</v>
      </c>
      <c r="J54" s="228">
        <v>0</v>
      </c>
      <c r="K54" s="228">
        <f>J54*I54</f>
        <v>0</v>
      </c>
      <c r="L54" s="228">
        <v>7</v>
      </c>
      <c r="M54" s="228">
        <f>+I54*L54</f>
        <v>1458333.33333333</v>
      </c>
      <c r="N54" s="266">
        <f>J54+L54</f>
        <v>7</v>
      </c>
      <c r="O54" s="228">
        <f>+K54+M54</f>
        <v>1458333.33333333</v>
      </c>
      <c r="P54" s="267">
        <f>+G54-O54</f>
        <v>11041666.6666667</v>
      </c>
      <c r="R54" s="280"/>
      <c r="S54" s="280"/>
      <c r="T54" s="281"/>
      <c r="U54" s="280"/>
    </row>
    <row r="55" spans="1:21" ht="18.75">
      <c r="A55" s="224">
        <v>19</v>
      </c>
      <c r="B55" s="225" t="s">
        <v>921</v>
      </c>
      <c r="C55" s="784" t="s">
        <v>922</v>
      </c>
      <c r="D55" s="226" t="s">
        <v>923</v>
      </c>
      <c r="E55" s="227">
        <v>1</v>
      </c>
      <c r="F55" s="228">
        <v>35000000</v>
      </c>
      <c r="G55" s="228">
        <f>F55*E55</f>
        <v>35000000</v>
      </c>
      <c r="H55" s="229">
        <v>60</v>
      </c>
      <c r="I55" s="265">
        <f>G55/H55</f>
        <v>583333.33333333302</v>
      </c>
      <c r="J55" s="228">
        <v>0</v>
      </c>
      <c r="K55" s="228">
        <f>J55*I55</f>
        <v>0</v>
      </c>
      <c r="L55" s="228">
        <v>1</v>
      </c>
      <c r="M55" s="228">
        <f>+I55*L55</f>
        <v>583333.33333333302</v>
      </c>
      <c r="N55" s="266">
        <f>J55+L55</f>
        <v>1</v>
      </c>
      <c r="O55" s="228">
        <f>+K55+M55</f>
        <v>583333.33333333302</v>
      </c>
      <c r="P55" s="267">
        <f>+G55-O55</f>
        <v>34416666.666666701</v>
      </c>
      <c r="R55" s="280"/>
      <c r="S55" s="280"/>
      <c r="T55" s="280"/>
      <c r="U55" s="280"/>
    </row>
    <row r="56" spans="1:21" ht="21.75" customHeight="1">
      <c r="G56" s="230">
        <f>SUM(G54:G55)</f>
        <v>47500000</v>
      </c>
    </row>
    <row r="59" spans="1:21">
      <c r="P59" s="937"/>
    </row>
    <row r="60" spans="1:21">
      <c r="P60" s="937"/>
    </row>
    <row r="61" spans="1:21">
      <c r="P61" s="937"/>
    </row>
  </sheetData>
  <mergeCells count="25">
    <mergeCell ref="P59:P61"/>
    <mergeCell ref="K46:M46"/>
    <mergeCell ref="K50:M50"/>
    <mergeCell ref="K51:M5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R9:S9"/>
    <mergeCell ref="T9:U9"/>
    <mergeCell ref="A41:B41"/>
    <mergeCell ref="M43:N43"/>
    <mergeCell ref="J45:N45"/>
    <mergeCell ref="P9:P10"/>
    <mergeCell ref="A1:P1"/>
    <mergeCell ref="A2:P2"/>
    <mergeCell ref="A3:P3"/>
    <mergeCell ref="J9:K9"/>
    <mergeCell ref="L9:M9"/>
    <mergeCell ref="N9:O9"/>
  </mergeCells>
  <pageMargins left="0.25" right="0.25" top="0.75" bottom="0.75" header="0.3" footer="0.3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NERACA</vt:lpstr>
      <vt:lpstr>REKAP</vt:lpstr>
      <vt:lpstr>RUGI LABA </vt:lpstr>
      <vt:lpstr>RL JAN-DES</vt:lpstr>
      <vt:lpstr>KASHAR</vt:lpstr>
      <vt:lpstr>MODUS</vt:lpstr>
      <vt:lpstr>MULTI</vt:lpstr>
      <vt:lpstr>BRILink</vt:lpstr>
      <vt:lpstr>INVEN</vt:lpstr>
      <vt:lpstr>BARJAS </vt:lpstr>
      <vt:lpstr>TOKO TANI</vt:lpstr>
      <vt:lpstr>GAS</vt:lpstr>
      <vt:lpstr>BOR</vt:lpstr>
      <vt:lpstr>MOLEN</vt:lpstr>
      <vt:lpstr>BIAYA OPERASIONAL</vt:lpstr>
      <vt:lpstr>SHU</vt:lpstr>
      <vt:lpstr>'BIAYA OPERASIONAL'!Print_Area</vt:lpstr>
      <vt:lpstr>BOR!Print_Area</vt:lpstr>
      <vt:lpstr>BRILink!Print_Area</vt:lpstr>
      <vt:lpstr>INVEN!Print_Area</vt:lpstr>
      <vt:lpstr>KASHAR!Print_Area</vt:lpstr>
      <vt:lpstr>MODUS!Print_Area</vt:lpstr>
      <vt:lpstr>MULTI!Print_Area</vt:lpstr>
      <vt:lpstr>NERACA!Print_Area</vt:lpstr>
      <vt:lpstr>REKAP!Print_Area</vt:lpstr>
      <vt:lpstr>'RL JAN-DES'!Print_Area</vt:lpstr>
      <vt:lpstr>'RUGI LABA '!Print_Area</vt:lpstr>
      <vt:lpstr>SHU!Print_Area</vt:lpstr>
      <vt:lpstr>'TOKO TANI'!Print_Area</vt:lpstr>
    </vt:vector>
  </TitlesOfParts>
  <Company>PT. KARYA MATAHARI MANDIRI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desa batupute</cp:lastModifiedBy>
  <cp:lastPrinted>2025-01-06T08:29:00Z</cp:lastPrinted>
  <dcterms:created xsi:type="dcterms:W3CDTF">2018-04-05T12:13:00Z</dcterms:created>
  <dcterms:modified xsi:type="dcterms:W3CDTF">2025-06-19T02:47:34Z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1033-12.2.0.21179</vt:lpwstr>
  </property>
</Properties>
</file>